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roadsafetyanalysis.sharepoint.com/sites/Analytics/Shared Documents/COVID19 Analysis/"/>
    </mc:Choice>
  </mc:AlternateContent>
  <xr:revisionPtr revIDLastSave="355" documentId="13_ncr:40009_{256383DD-3CE7-4B5A-83BF-49E6170E6022}" xr6:coauthVersionLast="46" xr6:coauthVersionMax="46" xr10:uidLastSave="{A7DEE565-9AC7-4A04-8408-EF1610060764}"/>
  <bookViews>
    <workbookView xWindow="5115" yWindow="2190" windowWidth="21675" windowHeight="15600" xr2:uid="{00000000-000D-0000-FFFF-FFFF00000000}"/>
  </bookViews>
  <sheets>
    <sheet name="CasualtiesTables" sheetId="9" r:id="rId1"/>
    <sheet name="Analysis" sheetId="2" r:id="rId2"/>
    <sheet name="Casualties" sheetId="1" r:id="rId3"/>
    <sheet name="PF Comparison Chart" sheetId="7" r:id="rId4"/>
    <sheet name="CasualtySummary" sheetId="11" r:id="rId5"/>
    <sheet name="CasualtyClassAndVehicle" sheetId="10" r:id="rId6"/>
    <sheet name="CasualtybyAge" sheetId="12" r:id="rId7"/>
    <sheet name="CasualtySexPedestrianLocation" sheetId="13" r:id="rId8"/>
    <sheet name="CasualtyPedestrianConflict" sheetId="14" r:id="rId9"/>
    <sheet name="CasualtyDay" sheetId="15" r:id="rId10"/>
    <sheet name="CasualtyTimeofDay" sheetId="16" r:id="rId11"/>
    <sheet name="CasualtyRoadClass" sheetId="17" r:id="rId12"/>
    <sheet name="CasualtySpeedLimit" sheetId="18" r:id="rId13"/>
    <sheet name="CasualtyCRASH" sheetId="19" r:id="rId14"/>
    <sheet name="CasualtiesByPoliceForce" sheetId="6" r:id="rId15"/>
    <sheet name="Transport_use_(GB)" sheetId="20" r:id="rId16"/>
  </sheets>
  <definedNames>
    <definedName name="_xlnm.Print_Area" localSheetId="15">'Transport_use_(GB)'!$A:$J</definedName>
    <definedName name="_xlnm.Print_Titles" localSheetId="15">'Transport_use_(GB)'!$4:$7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9" l="1"/>
  <c r="U3" i="9"/>
  <c r="W3" i="9" s="1"/>
  <c r="V3" i="9"/>
  <c r="U4" i="9"/>
  <c r="P129" i="20"/>
  <c r="O129" i="20"/>
  <c r="N129" i="20"/>
  <c r="P128" i="20"/>
  <c r="O128" i="20"/>
  <c r="N128" i="20"/>
  <c r="P127" i="20"/>
  <c r="O127" i="20"/>
  <c r="N127" i="20"/>
  <c r="P126" i="20"/>
  <c r="O126" i="20"/>
  <c r="N126" i="20"/>
  <c r="P125" i="20"/>
  <c r="O125" i="20"/>
  <c r="N125" i="20"/>
  <c r="P124" i="20"/>
  <c r="O124" i="20"/>
  <c r="N124" i="20"/>
  <c r="P123" i="20"/>
  <c r="O123" i="20"/>
  <c r="N123" i="20"/>
  <c r="P122" i="20"/>
  <c r="O122" i="20"/>
  <c r="N122" i="20"/>
  <c r="P121" i="20"/>
  <c r="O121" i="20"/>
  <c r="N121" i="20"/>
  <c r="P120" i="20"/>
  <c r="O120" i="20"/>
  <c r="N120" i="20"/>
  <c r="P119" i="20"/>
  <c r="O119" i="20"/>
  <c r="N119" i="20"/>
  <c r="P118" i="20"/>
  <c r="O118" i="20"/>
  <c r="N118" i="20"/>
  <c r="P117" i="20"/>
  <c r="O117" i="20"/>
  <c r="N117" i="20"/>
  <c r="P116" i="20"/>
  <c r="O116" i="20"/>
  <c r="N116" i="20"/>
  <c r="P115" i="20"/>
  <c r="O115" i="20"/>
  <c r="N115" i="20"/>
  <c r="P114" i="20"/>
  <c r="O114" i="20"/>
  <c r="N114" i="20"/>
  <c r="P113" i="20"/>
  <c r="O113" i="20"/>
  <c r="N113" i="20"/>
  <c r="P112" i="20"/>
  <c r="O112" i="20"/>
  <c r="N112" i="20"/>
  <c r="P111" i="20"/>
  <c r="O111" i="20"/>
  <c r="N111" i="20"/>
  <c r="P110" i="20"/>
  <c r="O110" i="20"/>
  <c r="N110" i="20"/>
  <c r="P109" i="20"/>
  <c r="O109" i="20"/>
  <c r="N109" i="20"/>
  <c r="P108" i="20"/>
  <c r="O108" i="20"/>
  <c r="N108" i="20"/>
  <c r="P107" i="20"/>
  <c r="O107" i="20"/>
  <c r="N107" i="20"/>
  <c r="P106" i="20"/>
  <c r="O106" i="20"/>
  <c r="N106" i="20"/>
  <c r="P105" i="20"/>
  <c r="O105" i="20"/>
  <c r="N105" i="20"/>
  <c r="P104" i="20"/>
  <c r="O104" i="20"/>
  <c r="N104" i="20"/>
  <c r="P103" i="20"/>
  <c r="O103" i="20"/>
  <c r="N103" i="20"/>
  <c r="P102" i="20"/>
  <c r="O102" i="20"/>
  <c r="N102" i="20"/>
  <c r="P101" i="20"/>
  <c r="O101" i="20"/>
  <c r="N101" i="20"/>
  <c r="P100" i="20"/>
  <c r="O100" i="20"/>
  <c r="N100" i="20"/>
  <c r="P99" i="20"/>
  <c r="O99" i="20"/>
  <c r="N99" i="20"/>
  <c r="P98" i="20"/>
  <c r="O98" i="20"/>
  <c r="N98" i="20"/>
  <c r="P97" i="20"/>
  <c r="O97" i="20"/>
  <c r="N97" i="20"/>
  <c r="P96" i="20"/>
  <c r="O96" i="20"/>
  <c r="N96" i="20"/>
  <c r="P95" i="20"/>
  <c r="O95" i="20"/>
  <c r="N95" i="20"/>
  <c r="P94" i="20"/>
  <c r="O94" i="20"/>
  <c r="N94" i="20"/>
  <c r="P93" i="20"/>
  <c r="O93" i="20"/>
  <c r="N93" i="20"/>
  <c r="P92" i="20"/>
  <c r="O92" i="20"/>
  <c r="N92" i="20"/>
  <c r="P91" i="20"/>
  <c r="O91" i="20"/>
  <c r="N91" i="20"/>
  <c r="P90" i="20"/>
  <c r="O90" i="20"/>
  <c r="N90" i="20"/>
  <c r="P89" i="20"/>
  <c r="O89" i="20"/>
  <c r="N89" i="20"/>
  <c r="P88" i="20"/>
  <c r="O88" i="20"/>
  <c r="N88" i="20"/>
  <c r="P87" i="20"/>
  <c r="O87" i="20"/>
  <c r="N87" i="20"/>
  <c r="P86" i="20"/>
  <c r="O86" i="20"/>
  <c r="N86" i="20"/>
  <c r="P85" i="20"/>
  <c r="O85" i="20"/>
  <c r="N85" i="20"/>
  <c r="P84" i="20"/>
  <c r="O84" i="20"/>
  <c r="N84" i="20"/>
  <c r="P83" i="20"/>
  <c r="O83" i="20"/>
  <c r="N83" i="20"/>
  <c r="P82" i="20"/>
  <c r="O82" i="20"/>
  <c r="N82" i="20"/>
  <c r="P81" i="20"/>
  <c r="O81" i="20"/>
  <c r="N81" i="20"/>
  <c r="P80" i="20"/>
  <c r="O80" i="20"/>
  <c r="N80" i="20"/>
  <c r="P79" i="20"/>
  <c r="O79" i="20"/>
  <c r="N79" i="20"/>
  <c r="P78" i="20"/>
  <c r="O78" i="20"/>
  <c r="N78" i="20"/>
  <c r="P77" i="20"/>
  <c r="O77" i="20"/>
  <c r="N77" i="20"/>
  <c r="P76" i="20"/>
  <c r="O76" i="20"/>
  <c r="N76" i="20"/>
  <c r="P75" i="20"/>
  <c r="O75" i="20"/>
  <c r="N75" i="20"/>
  <c r="P74" i="20"/>
  <c r="O74" i="20"/>
  <c r="N74" i="20"/>
  <c r="P73" i="20"/>
  <c r="O73" i="20"/>
  <c r="N73" i="20"/>
  <c r="P72" i="20"/>
  <c r="O72" i="20"/>
  <c r="N72" i="20"/>
  <c r="P71" i="20"/>
  <c r="O71" i="20"/>
  <c r="N71" i="20"/>
  <c r="P70" i="20"/>
  <c r="O70" i="20"/>
  <c r="N70" i="20"/>
  <c r="P69" i="20"/>
  <c r="O69" i="20"/>
  <c r="N69" i="20"/>
  <c r="P68" i="20"/>
  <c r="O68" i="20"/>
  <c r="N68" i="20"/>
  <c r="P67" i="20"/>
  <c r="O67" i="20"/>
  <c r="N67" i="20"/>
  <c r="P66" i="20"/>
  <c r="O66" i="20"/>
  <c r="N66" i="20"/>
  <c r="P65" i="20"/>
  <c r="O65" i="20"/>
  <c r="N65" i="20"/>
  <c r="P64" i="20"/>
  <c r="O64" i="20"/>
  <c r="N64" i="20"/>
  <c r="P63" i="20"/>
  <c r="O63" i="20"/>
  <c r="N63" i="20"/>
  <c r="P62" i="20"/>
  <c r="O62" i="20"/>
  <c r="N62" i="20"/>
  <c r="P61" i="20"/>
  <c r="O61" i="20"/>
  <c r="N61" i="20"/>
  <c r="P60" i="20"/>
  <c r="O60" i="20"/>
  <c r="N60" i="20"/>
  <c r="P59" i="20"/>
  <c r="O59" i="20"/>
  <c r="N59" i="20"/>
  <c r="P58" i="20"/>
  <c r="O58" i="20"/>
  <c r="N58" i="20"/>
  <c r="P57" i="20"/>
  <c r="O57" i="20"/>
  <c r="N57" i="20"/>
  <c r="P56" i="20"/>
  <c r="O56" i="20"/>
  <c r="N56" i="20"/>
  <c r="P55" i="20"/>
  <c r="O55" i="20"/>
  <c r="N55" i="20"/>
  <c r="P54" i="20"/>
  <c r="O54" i="20"/>
  <c r="N54" i="20"/>
  <c r="P53" i="20"/>
  <c r="O53" i="20"/>
  <c r="N53" i="20"/>
  <c r="P52" i="20"/>
  <c r="O52" i="20"/>
  <c r="N52" i="20"/>
  <c r="P51" i="20"/>
  <c r="O51" i="20"/>
  <c r="N51" i="20"/>
  <c r="P50" i="20"/>
  <c r="O50" i="20"/>
  <c r="N50" i="20"/>
  <c r="P49" i="20"/>
  <c r="O49" i="20"/>
  <c r="N49" i="20"/>
  <c r="P48" i="20"/>
  <c r="O48" i="20"/>
  <c r="N48" i="20"/>
  <c r="P47" i="20"/>
  <c r="O47" i="20"/>
  <c r="N47" i="20"/>
  <c r="P46" i="20"/>
  <c r="O46" i="20"/>
  <c r="N46" i="20"/>
  <c r="P45" i="20"/>
  <c r="O45" i="20"/>
  <c r="N45" i="20"/>
  <c r="P44" i="20"/>
  <c r="O44" i="20"/>
  <c r="N44" i="20"/>
  <c r="P43" i="20"/>
  <c r="O43" i="20"/>
  <c r="N43" i="20"/>
  <c r="P42" i="20"/>
  <c r="O42" i="20"/>
  <c r="N42" i="20"/>
  <c r="P41" i="20"/>
  <c r="O41" i="20"/>
  <c r="N41" i="20"/>
  <c r="P40" i="20"/>
  <c r="O40" i="20"/>
  <c r="N40" i="20"/>
  <c r="P39" i="20"/>
  <c r="O39" i="20"/>
  <c r="N39" i="20"/>
  <c r="P38" i="20"/>
  <c r="O38" i="20"/>
  <c r="N38" i="20"/>
  <c r="P37" i="20"/>
  <c r="O37" i="20"/>
  <c r="N37" i="20"/>
  <c r="P36" i="20"/>
  <c r="O36" i="20"/>
  <c r="N36" i="20"/>
  <c r="P35" i="20"/>
  <c r="O35" i="20"/>
  <c r="N35" i="20"/>
  <c r="P34" i="20"/>
  <c r="O34" i="20"/>
  <c r="N34" i="20"/>
  <c r="P33" i="20"/>
  <c r="O33" i="20"/>
  <c r="N33" i="20"/>
  <c r="P32" i="20"/>
  <c r="O32" i="20"/>
  <c r="N32" i="20"/>
  <c r="P31" i="20"/>
  <c r="O31" i="20"/>
  <c r="N31" i="20"/>
  <c r="P30" i="20"/>
  <c r="O30" i="20"/>
  <c r="N30" i="20"/>
  <c r="P29" i="20"/>
  <c r="O29" i="20"/>
  <c r="N29" i="20"/>
  <c r="P28" i="20"/>
  <c r="O28" i="20"/>
  <c r="N28" i="20"/>
  <c r="P27" i="20"/>
  <c r="O27" i="20"/>
  <c r="N27" i="20"/>
  <c r="P26" i="20"/>
  <c r="O26" i="20"/>
  <c r="N26" i="20"/>
  <c r="P25" i="20"/>
  <c r="O25" i="20"/>
  <c r="N25" i="20"/>
  <c r="P24" i="20"/>
  <c r="O24" i="20"/>
  <c r="N24" i="20"/>
  <c r="P23" i="20"/>
  <c r="O23" i="20"/>
  <c r="N23" i="20"/>
  <c r="P22" i="20"/>
  <c r="O22" i="20"/>
  <c r="N22" i="20"/>
  <c r="P21" i="20"/>
  <c r="O21" i="20"/>
  <c r="N21" i="20"/>
  <c r="P20" i="20"/>
  <c r="O20" i="20"/>
  <c r="N20" i="20"/>
  <c r="P19" i="20"/>
  <c r="O19" i="20"/>
  <c r="N19" i="20"/>
  <c r="P18" i="20"/>
  <c r="O18" i="20"/>
  <c r="N18" i="20"/>
  <c r="P17" i="20"/>
  <c r="O17" i="20"/>
  <c r="N17" i="20"/>
  <c r="P16" i="20"/>
  <c r="O16" i="20"/>
  <c r="N16" i="20"/>
  <c r="P15" i="20"/>
  <c r="O15" i="20"/>
  <c r="N15" i="20"/>
  <c r="M10" i="20"/>
  <c r="L10" i="20"/>
  <c r="V27" i="9"/>
  <c r="Y27" i="9"/>
  <c r="U27" i="9"/>
  <c r="T79" i="9"/>
  <c r="U79" i="9"/>
  <c r="V79" i="9"/>
  <c r="W79" i="9" s="1"/>
  <c r="X79" i="9"/>
  <c r="Y79" i="9"/>
  <c r="Z79" i="9"/>
  <c r="T80" i="9"/>
  <c r="U80" i="9"/>
  <c r="V80" i="9"/>
  <c r="W80" i="9" s="1"/>
  <c r="X80" i="9"/>
  <c r="Y80" i="9"/>
  <c r="Z80" i="9"/>
  <c r="T81" i="9"/>
  <c r="U81" i="9"/>
  <c r="W81" i="9" s="1"/>
  <c r="V81" i="9"/>
  <c r="X81" i="9"/>
  <c r="Y81" i="9"/>
  <c r="Z81" i="9"/>
  <c r="T82" i="9"/>
  <c r="U82" i="9"/>
  <c r="V82" i="9"/>
  <c r="W82" i="9" s="1"/>
  <c r="X82" i="9"/>
  <c r="Z82" i="9" s="1"/>
  <c r="Y82" i="9"/>
  <c r="T83" i="9"/>
  <c r="U83" i="9"/>
  <c r="V83" i="9"/>
  <c r="W83" i="9"/>
  <c r="X83" i="9"/>
  <c r="Y83" i="9"/>
  <c r="Z83" i="9" s="1"/>
  <c r="T84" i="9"/>
  <c r="U84" i="9"/>
  <c r="V84" i="9"/>
  <c r="W84" i="9"/>
  <c r="X84" i="9"/>
  <c r="Z84" i="9" s="1"/>
  <c r="Y84" i="9"/>
  <c r="T85" i="9"/>
  <c r="U85" i="9"/>
  <c r="V85" i="9"/>
  <c r="W85" i="9"/>
  <c r="X85" i="9"/>
  <c r="Y85" i="9"/>
  <c r="Z85" i="9" s="1"/>
  <c r="Y78" i="9"/>
  <c r="Z78" i="9" s="1"/>
  <c r="X78" i="9"/>
  <c r="V78" i="9"/>
  <c r="W78" i="9" s="1"/>
  <c r="U78" i="9"/>
  <c r="T78" i="9"/>
  <c r="Y74" i="9"/>
  <c r="Z74" i="9" s="1"/>
  <c r="X74" i="9"/>
  <c r="V74" i="9"/>
  <c r="W74" i="9" s="1"/>
  <c r="U74" i="9"/>
  <c r="T74" i="9"/>
  <c r="Z73" i="9"/>
  <c r="Y73" i="9"/>
  <c r="X73" i="9"/>
  <c r="W73" i="9"/>
  <c r="V73" i="9"/>
  <c r="U73" i="9"/>
  <c r="T73" i="9"/>
  <c r="Y72" i="9"/>
  <c r="Z72" i="9" s="1"/>
  <c r="X72" i="9"/>
  <c r="V72" i="9"/>
  <c r="W72" i="9" s="1"/>
  <c r="U72" i="9"/>
  <c r="T72" i="9"/>
  <c r="Y71" i="9"/>
  <c r="Z71" i="9" s="1"/>
  <c r="X71" i="9"/>
  <c r="V71" i="9"/>
  <c r="W71" i="9" s="1"/>
  <c r="U71" i="9"/>
  <c r="T71" i="9"/>
  <c r="Y70" i="9"/>
  <c r="Z70" i="9" s="1"/>
  <c r="X70" i="9"/>
  <c r="W70" i="9"/>
  <c r="V70" i="9"/>
  <c r="U70" i="9"/>
  <c r="T70" i="9"/>
  <c r="Y69" i="9"/>
  <c r="Z69" i="9" s="1"/>
  <c r="X69" i="9"/>
  <c r="V69" i="9"/>
  <c r="W69" i="9" s="1"/>
  <c r="U69" i="9"/>
  <c r="T69" i="9"/>
  <c r="T62" i="9"/>
  <c r="U62" i="9"/>
  <c r="V62" i="9"/>
  <c r="W62" i="9"/>
  <c r="X62" i="9"/>
  <c r="Y62" i="9"/>
  <c r="Z62" i="9"/>
  <c r="T63" i="9"/>
  <c r="U63" i="9"/>
  <c r="V63" i="9"/>
  <c r="W63" i="9" s="1"/>
  <c r="X63" i="9"/>
  <c r="Y63" i="9"/>
  <c r="Z63" i="9"/>
  <c r="T64" i="9"/>
  <c r="U64" i="9"/>
  <c r="V64" i="9"/>
  <c r="W64" i="9" s="1"/>
  <c r="X64" i="9"/>
  <c r="Y64" i="9"/>
  <c r="Z64" i="9"/>
  <c r="T65" i="9"/>
  <c r="U65" i="9"/>
  <c r="V65" i="9"/>
  <c r="W65" i="9" s="1"/>
  <c r="X65" i="9"/>
  <c r="Y65" i="9"/>
  <c r="Z65" i="9"/>
  <c r="T66" i="9"/>
  <c r="U66" i="9"/>
  <c r="V66" i="9"/>
  <c r="W66" i="9" s="1"/>
  <c r="X66" i="9"/>
  <c r="Z66" i="9" s="1"/>
  <c r="Y66" i="9"/>
  <c r="Y61" i="9"/>
  <c r="Z61" i="9" s="1"/>
  <c r="X61" i="9"/>
  <c r="V61" i="9"/>
  <c r="W61" i="9" s="1"/>
  <c r="U61" i="9"/>
  <c r="T61" i="9"/>
  <c r="T56" i="9"/>
  <c r="Y58" i="9"/>
  <c r="X58" i="9"/>
  <c r="V58" i="9"/>
  <c r="W58" i="9" s="1"/>
  <c r="U58" i="9"/>
  <c r="T58" i="9"/>
  <c r="Y57" i="9"/>
  <c r="Z57" i="9" s="1"/>
  <c r="X57" i="9"/>
  <c r="V57" i="9"/>
  <c r="W57" i="9" s="1"/>
  <c r="U57" i="9"/>
  <c r="T57" i="9"/>
  <c r="Y56" i="9"/>
  <c r="X56" i="9"/>
  <c r="V56" i="9"/>
  <c r="W56" i="9" s="1"/>
  <c r="U56" i="9"/>
  <c r="T51" i="9"/>
  <c r="U51" i="9"/>
  <c r="V51" i="9"/>
  <c r="W51" i="9" s="1"/>
  <c r="X51" i="9"/>
  <c r="Y51" i="9"/>
  <c r="Z51" i="9"/>
  <c r="T52" i="9"/>
  <c r="U52" i="9"/>
  <c r="V52" i="9"/>
  <c r="W52" i="9" s="1"/>
  <c r="X52" i="9"/>
  <c r="Y52" i="9"/>
  <c r="Z52" i="9" s="1"/>
  <c r="Y50" i="9"/>
  <c r="Z50" i="9" s="1"/>
  <c r="X50" i="9"/>
  <c r="V50" i="9"/>
  <c r="W50" i="9" s="1"/>
  <c r="U50" i="9"/>
  <c r="T50" i="9"/>
  <c r="Y49" i="9"/>
  <c r="Z49" i="9" s="1"/>
  <c r="X49" i="9"/>
  <c r="V49" i="9"/>
  <c r="W49" i="9" s="1"/>
  <c r="U49" i="9"/>
  <c r="T49" i="9"/>
  <c r="Y48" i="9"/>
  <c r="X48" i="9"/>
  <c r="Z48" i="9" s="1"/>
  <c r="V48" i="9"/>
  <c r="W48" i="9" s="1"/>
  <c r="U48" i="9"/>
  <c r="T48" i="9"/>
  <c r="Z47" i="9"/>
  <c r="Y47" i="9"/>
  <c r="X47" i="9"/>
  <c r="V47" i="9"/>
  <c r="W47" i="9" s="1"/>
  <c r="U47" i="9"/>
  <c r="T47" i="9"/>
  <c r="Z46" i="9"/>
  <c r="Y46" i="9"/>
  <c r="X46" i="9"/>
  <c r="V46" i="9"/>
  <c r="W46" i="9" s="1"/>
  <c r="U46" i="9"/>
  <c r="T46" i="9"/>
  <c r="Y43" i="9"/>
  <c r="Z43" i="9" s="1"/>
  <c r="X43" i="9"/>
  <c r="V43" i="9"/>
  <c r="W43" i="9" s="1"/>
  <c r="U43" i="9"/>
  <c r="T43" i="9"/>
  <c r="Z42" i="9"/>
  <c r="Y42" i="9"/>
  <c r="X42" i="9"/>
  <c r="V42" i="9"/>
  <c r="U42" i="9"/>
  <c r="W42" i="9" s="1"/>
  <c r="T42" i="9"/>
  <c r="Y41" i="9"/>
  <c r="Z41" i="9" s="1"/>
  <c r="X41" i="9"/>
  <c r="V41" i="9"/>
  <c r="W41" i="9" s="1"/>
  <c r="U41" i="9"/>
  <c r="T41" i="9"/>
  <c r="Y40" i="9"/>
  <c r="Z40" i="9" s="1"/>
  <c r="X40" i="9"/>
  <c r="V40" i="9"/>
  <c r="W40" i="9" s="1"/>
  <c r="U40" i="9"/>
  <c r="T40" i="9"/>
  <c r="Y39" i="9"/>
  <c r="Z39" i="9" s="1"/>
  <c r="X39" i="9"/>
  <c r="W39" i="9"/>
  <c r="V39" i="9"/>
  <c r="U39" i="9"/>
  <c r="T39" i="9"/>
  <c r="Y38" i="9"/>
  <c r="Z38" i="9" s="1"/>
  <c r="X38" i="9"/>
  <c r="V38" i="9"/>
  <c r="W38" i="9" s="1"/>
  <c r="U38" i="9"/>
  <c r="T38" i="9"/>
  <c r="T32" i="9"/>
  <c r="U32" i="9"/>
  <c r="V32" i="9"/>
  <c r="W32" i="9" s="1"/>
  <c r="X32" i="9"/>
  <c r="Y32" i="9"/>
  <c r="Z32" i="9"/>
  <c r="T33" i="9"/>
  <c r="U33" i="9"/>
  <c r="V33" i="9"/>
  <c r="W33" i="9"/>
  <c r="X33" i="9"/>
  <c r="Y33" i="9"/>
  <c r="Z33" i="9"/>
  <c r="T34" i="9"/>
  <c r="U34" i="9"/>
  <c r="W34" i="9" s="1"/>
  <c r="V34" i="9"/>
  <c r="X34" i="9"/>
  <c r="Y34" i="9"/>
  <c r="Z34" i="9"/>
  <c r="T35" i="9"/>
  <c r="U35" i="9"/>
  <c r="V35" i="9"/>
  <c r="W35" i="9" s="1"/>
  <c r="X35" i="9"/>
  <c r="Y35" i="9"/>
  <c r="Z35" i="9" s="1"/>
  <c r="Y31" i="9"/>
  <c r="Z31" i="9" s="1"/>
  <c r="X31" i="9"/>
  <c r="V31" i="9"/>
  <c r="W31" i="9" s="1"/>
  <c r="U31" i="9"/>
  <c r="T31" i="9"/>
  <c r="Z30" i="9"/>
  <c r="Y30" i="9"/>
  <c r="X30" i="9"/>
  <c r="V30" i="9"/>
  <c r="U30" i="9"/>
  <c r="W30" i="9" s="1"/>
  <c r="T30" i="9"/>
  <c r="Y26" i="9"/>
  <c r="X26" i="9"/>
  <c r="V26" i="9"/>
  <c r="U26" i="9"/>
  <c r="Y23" i="9"/>
  <c r="Z23" i="9" s="1"/>
  <c r="X23" i="9"/>
  <c r="V23" i="9"/>
  <c r="W23" i="9" s="1"/>
  <c r="U23" i="9"/>
  <c r="Z22" i="9"/>
  <c r="Y22" i="9"/>
  <c r="X22" i="9"/>
  <c r="W22" i="9"/>
  <c r="V22" i="9"/>
  <c r="U22" i="9"/>
  <c r="Y19" i="9"/>
  <c r="X19" i="9"/>
  <c r="Z19" i="9" s="1"/>
  <c r="W19" i="9"/>
  <c r="V19" i="9"/>
  <c r="U19" i="9"/>
  <c r="T19" i="9"/>
  <c r="Z18" i="9"/>
  <c r="Y18" i="9"/>
  <c r="X18" i="9"/>
  <c r="V18" i="9"/>
  <c r="W18" i="9" s="1"/>
  <c r="T18" i="9"/>
  <c r="Y14" i="9"/>
  <c r="X14" i="9"/>
  <c r="Z3" i="9"/>
  <c r="Y4" i="9"/>
  <c r="Y5" i="9"/>
  <c r="Y6" i="9"/>
  <c r="Y7" i="9"/>
  <c r="Z7" i="9" s="1"/>
  <c r="Y8" i="9"/>
  <c r="Z8" i="9" s="1"/>
  <c r="Y9" i="9"/>
  <c r="Y10" i="9"/>
  <c r="Y11" i="9"/>
  <c r="Y12" i="9"/>
  <c r="Y3" i="9"/>
  <c r="X4" i="9"/>
  <c r="X5" i="9"/>
  <c r="X6" i="9"/>
  <c r="X7" i="9"/>
  <c r="X8" i="9"/>
  <c r="X9" i="9"/>
  <c r="X10" i="9"/>
  <c r="X11" i="9"/>
  <c r="X12" i="9"/>
  <c r="X3" i="9"/>
  <c r="Z14" i="9"/>
  <c r="Z12" i="9"/>
  <c r="Z9" i="9"/>
  <c r="Z6" i="9"/>
  <c r="Z5" i="9"/>
  <c r="Z4" i="9"/>
  <c r="W14" i="9"/>
  <c r="W4" i="9"/>
  <c r="W5" i="9"/>
  <c r="W6" i="9"/>
  <c r="W7" i="9"/>
  <c r="W8" i="9"/>
  <c r="W9" i="9"/>
  <c r="W10" i="9"/>
  <c r="W11" i="9"/>
  <c r="W12" i="9"/>
  <c r="V14" i="9"/>
  <c r="V4" i="9"/>
  <c r="V5" i="9"/>
  <c r="V6" i="9"/>
  <c r="V7" i="9"/>
  <c r="V8" i="9"/>
  <c r="V9" i="9"/>
  <c r="V10" i="9"/>
  <c r="V11" i="9"/>
  <c r="V12" i="9"/>
  <c r="U14" i="9"/>
  <c r="U5" i="9"/>
  <c r="U6" i="9"/>
  <c r="U7" i="9"/>
  <c r="U8" i="9"/>
  <c r="U9" i="9"/>
  <c r="U10" i="9"/>
  <c r="U11" i="9"/>
  <c r="U12" i="9"/>
  <c r="T4" i="9"/>
  <c r="T5" i="9"/>
  <c r="T6" i="9"/>
  <c r="T7" i="9"/>
  <c r="T8" i="9"/>
  <c r="T9" i="9"/>
  <c r="T10" i="9"/>
  <c r="T11" i="9"/>
  <c r="T12" i="9"/>
  <c r="T3" i="9"/>
  <c r="AF58" i="6"/>
  <c r="AE58" i="6"/>
  <c r="AD58" i="6"/>
  <c r="AC58" i="6"/>
  <c r="AB58" i="6"/>
  <c r="AA58" i="6"/>
  <c r="C58" i="6"/>
  <c r="D58" i="6"/>
  <c r="E58" i="6"/>
  <c r="F58" i="6"/>
  <c r="G58" i="6"/>
  <c r="H58" i="6"/>
  <c r="I58" i="6"/>
  <c r="J58" i="6"/>
  <c r="K58" i="6"/>
  <c r="L58" i="6"/>
  <c r="M58" i="6"/>
  <c r="N58" i="6"/>
  <c r="O58" i="6"/>
  <c r="P58" i="6"/>
  <c r="Q58" i="6"/>
  <c r="R58" i="6"/>
  <c r="S58" i="6"/>
  <c r="T58" i="6"/>
  <c r="U58" i="6"/>
  <c r="V58" i="6"/>
  <c r="W58" i="6"/>
  <c r="X58" i="6"/>
  <c r="Y58" i="6"/>
  <c r="B58" i="6"/>
  <c r="P6" i="2"/>
  <c r="O6" i="2"/>
  <c r="P7" i="2" s="1"/>
  <c r="K7" i="2"/>
  <c r="K6" i="2"/>
  <c r="J6" i="2"/>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 i="6"/>
  <c r="AF7" i="6"/>
  <c r="AE7" i="6"/>
  <c r="AD7" i="6"/>
  <c r="AC7" i="6"/>
  <c r="AC6" i="6"/>
  <c r="AB5" i="6"/>
  <c r="AA5" i="6"/>
  <c r="L5" i="2"/>
  <c r="L4" i="2"/>
  <c r="L3" i="2"/>
  <c r="J4" i="2"/>
  <c r="J5" i="2"/>
  <c r="J3" i="2"/>
  <c r="Q4" i="2"/>
  <c r="Q5" i="2"/>
  <c r="Q3" i="2"/>
  <c r="M15" i="1"/>
  <c r="L15" i="1"/>
  <c r="K15" i="1"/>
  <c r="J15" i="1"/>
  <c r="I15" i="1"/>
  <c r="H15" i="1"/>
  <c r="S12" i="1"/>
  <c r="S13" i="1" s="1"/>
  <c r="S14" i="1" s="1"/>
  <c r="R12" i="1"/>
  <c r="R13" i="1" s="1"/>
  <c r="R14" i="1" s="1"/>
  <c r="Q12" i="1"/>
  <c r="Q13" i="1" s="1"/>
  <c r="Q14" i="1" s="1"/>
  <c r="P12" i="1"/>
  <c r="P13" i="1" s="1"/>
  <c r="P14" i="1" s="1"/>
  <c r="O12" i="1"/>
  <c r="O13" i="1" s="1"/>
  <c r="O14" i="1" s="1"/>
  <c r="N13" i="1"/>
  <c r="N14" i="1" s="1"/>
  <c r="N12" i="1"/>
  <c r="M12" i="1"/>
  <c r="M13" i="1" s="1"/>
  <c r="M14" i="1" s="1"/>
  <c r="L12" i="1"/>
  <c r="L13" i="1" s="1"/>
  <c r="L14" i="1" s="1"/>
  <c r="K12" i="1"/>
  <c r="K13" i="1" s="1"/>
  <c r="K14" i="1" s="1"/>
  <c r="J12" i="1"/>
  <c r="J13" i="1" s="1"/>
  <c r="J14" i="1" s="1"/>
  <c r="I12" i="1"/>
  <c r="I13" i="1" s="1"/>
  <c r="I14" i="1" s="1"/>
  <c r="H13" i="1"/>
  <c r="H14" i="1" s="1"/>
  <c r="H12" i="1"/>
  <c r="S7" i="1"/>
  <c r="S8" i="1" s="1"/>
  <c r="S9" i="1" s="1"/>
  <c r="R7" i="1"/>
  <c r="R8" i="1" s="1"/>
  <c r="R9" i="1" s="1"/>
  <c r="Q7" i="1"/>
  <c r="Q8" i="1" s="1"/>
  <c r="Q9" i="1" s="1"/>
  <c r="P7" i="1"/>
  <c r="P8" i="1" s="1"/>
  <c r="P9" i="1" s="1"/>
  <c r="O7" i="1"/>
  <c r="O8" i="1" s="1"/>
  <c r="O9" i="1" s="1"/>
  <c r="N7" i="1"/>
  <c r="N8" i="1" s="1"/>
  <c r="N9" i="1" s="1"/>
  <c r="M7" i="1"/>
  <c r="M8" i="1" s="1"/>
  <c r="M9" i="1" s="1"/>
  <c r="L7" i="1"/>
  <c r="L8" i="1" s="1"/>
  <c r="L9" i="1" s="1"/>
  <c r="K7" i="1"/>
  <c r="K8" i="1" s="1"/>
  <c r="K9" i="1" s="1"/>
  <c r="J7" i="1"/>
  <c r="J8" i="1" s="1"/>
  <c r="J9" i="1" s="1"/>
  <c r="I7" i="1"/>
  <c r="I8" i="1" s="1"/>
  <c r="I9" i="1" s="1"/>
  <c r="H7" i="1"/>
  <c r="H8" i="1" s="1"/>
  <c r="H9" i="1" s="1"/>
  <c r="G7" i="1"/>
  <c r="G8" i="1" s="1"/>
  <c r="G9" i="1" s="1"/>
  <c r="F7" i="1"/>
  <c r="F8" i="1" s="1"/>
  <c r="F9" i="1" s="1"/>
  <c r="E7" i="1"/>
  <c r="E8" i="1" s="1"/>
  <c r="E9" i="1" s="1"/>
  <c r="D7" i="1"/>
  <c r="D8" i="1" s="1"/>
  <c r="D9" i="1" s="1"/>
  <c r="C7" i="1"/>
  <c r="C8" i="1" s="1"/>
  <c r="C9" i="1" s="1"/>
  <c r="B7" i="1"/>
  <c r="B8" i="1" s="1"/>
  <c r="B9" i="1" s="1"/>
  <c r="AC5" i="6"/>
  <c r="AD5" i="6"/>
  <c r="AE5" i="6"/>
  <c r="AF5" i="6"/>
  <c r="AG5" i="6"/>
  <c r="AA6" i="6"/>
  <c r="AB6" i="6"/>
  <c r="AD6" i="6"/>
  <c r="AE6" i="6"/>
  <c r="AF6" i="6"/>
  <c r="AG6" i="6"/>
  <c r="AA7" i="6"/>
  <c r="AB7" i="6"/>
  <c r="AG7" i="6"/>
  <c r="AA8" i="6"/>
  <c r="AB8" i="6"/>
  <c r="AC8" i="6"/>
  <c r="AD8" i="6"/>
  <c r="AE8" i="6"/>
  <c r="AF8" i="6"/>
  <c r="AG8" i="6"/>
  <c r="AA9" i="6"/>
  <c r="AB9" i="6"/>
  <c r="AC9" i="6"/>
  <c r="AD9" i="6"/>
  <c r="AE9" i="6"/>
  <c r="AF9" i="6"/>
  <c r="AG9" i="6"/>
  <c r="AA10" i="6"/>
  <c r="AB10" i="6"/>
  <c r="AC10" i="6"/>
  <c r="AD10" i="6"/>
  <c r="AE10" i="6"/>
  <c r="AF10" i="6"/>
  <c r="AG10" i="6"/>
  <c r="AA11" i="6"/>
  <c r="AB11" i="6"/>
  <c r="AC11" i="6"/>
  <c r="AD11" i="6"/>
  <c r="AE11" i="6"/>
  <c r="AF11" i="6"/>
  <c r="AG11" i="6"/>
  <c r="AA12" i="6"/>
  <c r="AB12" i="6"/>
  <c r="AC12" i="6"/>
  <c r="AD12" i="6"/>
  <c r="AE12" i="6"/>
  <c r="AF12" i="6"/>
  <c r="AG12" i="6"/>
  <c r="AA13" i="6"/>
  <c r="AB13" i="6"/>
  <c r="AC13" i="6"/>
  <c r="AD13" i="6"/>
  <c r="AE13" i="6"/>
  <c r="AF13" i="6"/>
  <c r="AG13" i="6"/>
  <c r="AA14" i="6"/>
  <c r="AB14" i="6"/>
  <c r="AC14" i="6"/>
  <c r="AD14" i="6"/>
  <c r="AE14" i="6"/>
  <c r="AF14" i="6"/>
  <c r="AG14" i="6"/>
  <c r="AA15" i="6"/>
  <c r="AB15" i="6"/>
  <c r="AC15" i="6"/>
  <c r="AD15" i="6"/>
  <c r="AE15" i="6"/>
  <c r="AF15" i="6"/>
  <c r="AG15" i="6"/>
  <c r="AA16" i="6"/>
  <c r="AB16" i="6"/>
  <c r="AC16" i="6"/>
  <c r="AD16" i="6"/>
  <c r="AE16" i="6"/>
  <c r="AF16" i="6"/>
  <c r="AG16" i="6"/>
  <c r="AA17" i="6"/>
  <c r="AB17" i="6"/>
  <c r="AC17" i="6"/>
  <c r="AD17" i="6"/>
  <c r="AE17" i="6"/>
  <c r="AF17" i="6"/>
  <c r="AG17" i="6"/>
  <c r="AA18" i="6"/>
  <c r="AB18" i="6"/>
  <c r="AC18" i="6"/>
  <c r="AD18" i="6"/>
  <c r="AE18" i="6"/>
  <c r="AF18" i="6"/>
  <c r="AG18" i="6"/>
  <c r="AA19" i="6"/>
  <c r="AB19" i="6"/>
  <c r="AC19" i="6"/>
  <c r="AD19" i="6"/>
  <c r="AE19" i="6"/>
  <c r="AF19" i="6"/>
  <c r="AG19" i="6"/>
  <c r="AA20" i="6"/>
  <c r="AB20" i="6"/>
  <c r="AC20" i="6"/>
  <c r="AD20" i="6"/>
  <c r="AE20" i="6"/>
  <c r="AF20" i="6"/>
  <c r="AG20" i="6"/>
  <c r="AA21" i="6"/>
  <c r="AB21" i="6"/>
  <c r="AC21" i="6"/>
  <c r="AD21" i="6"/>
  <c r="AE21" i="6"/>
  <c r="AF21" i="6"/>
  <c r="AG21" i="6"/>
  <c r="AA22" i="6"/>
  <c r="AB22" i="6"/>
  <c r="AC22" i="6"/>
  <c r="AD22" i="6"/>
  <c r="AE22" i="6"/>
  <c r="AF22" i="6"/>
  <c r="AG22" i="6"/>
  <c r="AA23" i="6"/>
  <c r="AB23" i="6"/>
  <c r="AC23" i="6"/>
  <c r="AD23" i="6"/>
  <c r="AE23" i="6"/>
  <c r="AF23" i="6"/>
  <c r="AG23" i="6"/>
  <c r="AA24" i="6"/>
  <c r="AB24" i="6"/>
  <c r="AC24" i="6"/>
  <c r="AD24" i="6"/>
  <c r="AE24" i="6"/>
  <c r="AF24" i="6"/>
  <c r="AG24" i="6"/>
  <c r="AA25" i="6"/>
  <c r="AB25" i="6"/>
  <c r="AC25" i="6"/>
  <c r="AD25" i="6"/>
  <c r="AE25" i="6"/>
  <c r="AF25" i="6"/>
  <c r="AG25" i="6"/>
  <c r="AA26" i="6"/>
  <c r="AB26" i="6"/>
  <c r="AC26" i="6"/>
  <c r="AD26" i="6"/>
  <c r="AE26" i="6"/>
  <c r="AF26" i="6"/>
  <c r="AG26" i="6"/>
  <c r="AA27" i="6"/>
  <c r="AB27" i="6"/>
  <c r="AC27" i="6"/>
  <c r="AD27" i="6"/>
  <c r="AE27" i="6"/>
  <c r="AF27" i="6"/>
  <c r="AG27" i="6"/>
  <c r="AA28" i="6"/>
  <c r="AB28" i="6"/>
  <c r="AC28" i="6"/>
  <c r="AD28" i="6"/>
  <c r="AE28" i="6"/>
  <c r="AF28" i="6"/>
  <c r="AG28" i="6"/>
  <c r="AA29" i="6"/>
  <c r="AB29" i="6"/>
  <c r="AC29" i="6"/>
  <c r="AD29" i="6"/>
  <c r="AE29" i="6"/>
  <c r="AF29" i="6"/>
  <c r="AG29" i="6"/>
  <c r="AA30" i="6"/>
  <c r="AB30" i="6"/>
  <c r="AC30" i="6"/>
  <c r="AD30" i="6"/>
  <c r="AE30" i="6"/>
  <c r="AF30" i="6"/>
  <c r="AG30" i="6"/>
  <c r="AA31" i="6"/>
  <c r="AB31" i="6"/>
  <c r="AC31" i="6"/>
  <c r="AD31" i="6"/>
  <c r="AE31" i="6"/>
  <c r="AF31" i="6"/>
  <c r="AG31" i="6"/>
  <c r="AA32" i="6"/>
  <c r="AB32" i="6"/>
  <c r="AC32" i="6"/>
  <c r="AD32" i="6"/>
  <c r="AE32" i="6"/>
  <c r="AF32" i="6"/>
  <c r="AG32" i="6"/>
  <c r="AA33" i="6"/>
  <c r="AB33" i="6"/>
  <c r="AC33" i="6"/>
  <c r="AD33" i="6"/>
  <c r="AE33" i="6"/>
  <c r="AF33" i="6"/>
  <c r="AG33" i="6"/>
  <c r="AA34" i="6"/>
  <c r="AB34" i="6"/>
  <c r="AC34" i="6"/>
  <c r="AD34" i="6"/>
  <c r="AE34" i="6"/>
  <c r="AF34" i="6"/>
  <c r="AG34" i="6"/>
  <c r="AA35" i="6"/>
  <c r="AB35" i="6"/>
  <c r="AC35" i="6"/>
  <c r="AD35" i="6"/>
  <c r="AE35" i="6"/>
  <c r="AF35" i="6"/>
  <c r="AG35" i="6"/>
  <c r="AA36" i="6"/>
  <c r="AB36" i="6"/>
  <c r="AC36" i="6"/>
  <c r="AD36" i="6"/>
  <c r="AE36" i="6"/>
  <c r="AF36" i="6"/>
  <c r="AG36" i="6"/>
  <c r="AA37" i="6"/>
  <c r="AB37" i="6"/>
  <c r="AC37" i="6"/>
  <c r="AD37" i="6"/>
  <c r="AE37" i="6"/>
  <c r="AF37" i="6"/>
  <c r="AG37" i="6"/>
  <c r="AA38" i="6"/>
  <c r="AB38" i="6"/>
  <c r="AC38" i="6"/>
  <c r="AD38" i="6"/>
  <c r="AE38" i="6"/>
  <c r="AF38" i="6"/>
  <c r="AG38" i="6"/>
  <c r="AA39" i="6"/>
  <c r="AB39" i="6"/>
  <c r="AC39" i="6"/>
  <c r="AD39" i="6"/>
  <c r="AE39" i="6"/>
  <c r="AF39" i="6"/>
  <c r="AG39" i="6"/>
  <c r="AA40" i="6"/>
  <c r="AB40" i="6"/>
  <c r="AC40" i="6"/>
  <c r="AD40" i="6"/>
  <c r="AE40" i="6"/>
  <c r="AF40" i="6"/>
  <c r="AG40" i="6"/>
  <c r="AA41" i="6"/>
  <c r="AB41" i="6"/>
  <c r="AC41" i="6"/>
  <c r="AD41" i="6"/>
  <c r="AE41" i="6"/>
  <c r="AF41" i="6"/>
  <c r="AG41" i="6"/>
  <c r="AA42" i="6"/>
  <c r="AB42" i="6"/>
  <c r="AC42" i="6"/>
  <c r="AD42" i="6"/>
  <c r="AE42" i="6"/>
  <c r="AF42" i="6"/>
  <c r="AG42" i="6"/>
  <c r="AA43" i="6"/>
  <c r="AB43" i="6"/>
  <c r="AC43" i="6"/>
  <c r="AD43" i="6"/>
  <c r="AE43" i="6"/>
  <c r="AF43" i="6"/>
  <c r="AG43" i="6"/>
  <c r="AA44" i="6"/>
  <c r="AB44" i="6"/>
  <c r="AC44" i="6"/>
  <c r="AD44" i="6"/>
  <c r="AE44" i="6"/>
  <c r="AF44" i="6"/>
  <c r="AG44" i="6"/>
  <c r="AA45" i="6"/>
  <c r="AB45" i="6"/>
  <c r="AC45" i="6"/>
  <c r="AD45" i="6"/>
  <c r="AE45" i="6"/>
  <c r="AF45" i="6"/>
  <c r="AG45" i="6"/>
  <c r="AA46" i="6"/>
  <c r="AB46" i="6"/>
  <c r="AC46" i="6"/>
  <c r="AD46" i="6"/>
  <c r="AE46" i="6"/>
  <c r="AF46" i="6"/>
  <c r="AG46" i="6"/>
  <c r="AA47" i="6"/>
  <c r="AB47" i="6"/>
  <c r="AC47" i="6"/>
  <c r="AD47" i="6"/>
  <c r="AE47" i="6"/>
  <c r="AF47" i="6"/>
  <c r="AG47" i="6"/>
  <c r="AA48" i="6"/>
  <c r="AB48" i="6"/>
  <c r="AC48" i="6"/>
  <c r="AD48" i="6"/>
  <c r="AE48" i="6"/>
  <c r="AF48" i="6"/>
  <c r="AG48" i="6"/>
  <c r="AA49" i="6"/>
  <c r="AB49" i="6"/>
  <c r="AC49" i="6"/>
  <c r="AD49" i="6"/>
  <c r="AE49" i="6"/>
  <c r="AF49" i="6"/>
  <c r="AG49" i="6"/>
  <c r="AA50" i="6"/>
  <c r="AB50" i="6"/>
  <c r="AC50" i="6"/>
  <c r="AD50" i="6"/>
  <c r="AE50" i="6"/>
  <c r="AF50" i="6"/>
  <c r="AG50" i="6"/>
  <c r="AA51" i="6"/>
  <c r="AB51" i="6"/>
  <c r="AC51" i="6"/>
  <c r="AD51" i="6"/>
  <c r="AE51" i="6"/>
  <c r="AF51" i="6"/>
  <c r="AG51" i="6"/>
  <c r="AA52" i="6"/>
  <c r="AB52" i="6"/>
  <c r="AC52" i="6"/>
  <c r="AD52" i="6"/>
  <c r="AE52" i="6"/>
  <c r="AF52" i="6"/>
  <c r="AG52" i="6"/>
  <c r="AA53" i="6"/>
  <c r="AB53" i="6"/>
  <c r="AC53" i="6"/>
  <c r="AD53" i="6"/>
  <c r="AE53" i="6"/>
  <c r="AF53" i="6"/>
  <c r="AG53" i="6"/>
  <c r="AA54" i="6"/>
  <c r="AB54" i="6"/>
  <c r="AC54" i="6"/>
  <c r="AD54" i="6"/>
  <c r="AE54" i="6"/>
  <c r="AF54" i="6"/>
  <c r="AG54" i="6"/>
  <c r="AA55" i="6"/>
  <c r="AB55" i="6"/>
  <c r="AC55" i="6"/>
  <c r="AD55" i="6"/>
  <c r="AE55" i="6"/>
  <c r="AF55" i="6"/>
  <c r="D4" i="2"/>
  <c r="C4" i="2"/>
  <c r="B4" i="2"/>
  <c r="D3" i="2"/>
  <c r="C3" i="2"/>
  <c r="B3" i="2"/>
  <c r="X27" i="9" l="1"/>
  <c r="Z27" i="9" s="1"/>
  <c r="W26" i="9"/>
  <c r="Z56" i="9"/>
  <c r="Z58" i="9"/>
  <c r="Z26" i="9"/>
  <c r="W27" i="9"/>
  <c r="Z10" i="9"/>
  <c r="Z11" i="9"/>
  <c r="B5" i="2"/>
  <c r="C5" i="2"/>
  <c r="D5" i="2"/>
  <c r="AA62" i="6"/>
  <c r="AA57" i="6" s="1"/>
  <c r="AE62" i="6"/>
  <c r="AE56" i="6" s="1"/>
  <c r="AD62" i="6"/>
  <c r="AD56" i="6" s="1"/>
  <c r="AC62" i="6"/>
  <c r="AC56" i="6" s="1"/>
  <c r="AB62" i="6"/>
  <c r="AB57" i="6" s="1"/>
  <c r="AF62" i="6"/>
  <c r="AF56" i="6" s="1"/>
  <c r="AC57" i="6" l="1"/>
  <c r="AD57" i="6"/>
  <c r="AE57" i="6"/>
  <c r="AA56" i="6"/>
  <c r="AB56" i="6"/>
  <c r="AF57" i="6"/>
</calcChain>
</file>

<file path=xl/sharedStrings.xml><?xml version="1.0" encoding="utf-8"?>
<sst xmlns="http://schemas.openxmlformats.org/spreadsheetml/2006/main" count="433" uniqueCount="250">
  <si>
    <t>March - June</t>
  </si>
  <si>
    <t>Fatal</t>
  </si>
  <si>
    <t>Serious</t>
  </si>
  <si>
    <t>Slight</t>
  </si>
  <si>
    <t>2017-2019</t>
  </si>
  <si>
    <t>Change</t>
  </si>
  <si>
    <t>Jan</t>
  </si>
  <si>
    <t>Feb</t>
  </si>
  <si>
    <t>Mar</t>
  </si>
  <si>
    <t>Apr</t>
  </si>
  <si>
    <t>May</t>
  </si>
  <si>
    <t>Jun</t>
  </si>
  <si>
    <t>2017-9 AVG</t>
  </si>
  <si>
    <t>2020 Diff</t>
  </si>
  <si>
    <t>2020 Diff %</t>
  </si>
  <si>
    <t>KSI</t>
  </si>
  <si>
    <t>All</t>
  </si>
  <si>
    <t>KSI worse than slight by:</t>
  </si>
  <si>
    <t>Crashes by Crash Year by Crash Date by Crash Location</t>
  </si>
  <si>
    <t>Crashes</t>
  </si>
  <si>
    <t>Total</t>
  </si>
  <si>
    <t>NATIONAL</t>
  </si>
  <si>
    <t>Provisional 6 Month</t>
  </si>
  <si>
    <t>Final</t>
  </si>
  <si>
    <t>Rolling Year to Jun 17</t>
  </si>
  <si>
    <t>Provisional Q1 &amp; Q2</t>
  </si>
  <si>
    <t>Actual Q3 &amp; Q4 2017</t>
  </si>
  <si>
    <t xml:space="preserve">https://www.gov.uk/government/statistics/reported-road-casualties-in-great-britain-provisional-estimates-year-ending-june-2018 </t>
  </si>
  <si>
    <t xml:space="preserve">https://assets.publishing.service.gov.uk/government/uploads/system/uploads/attachment_data/file/848485/road-casualties-year-ending-june-2019.pdf </t>
  </si>
  <si>
    <t>STDEV Low</t>
  </si>
  <si>
    <t>STDEV High</t>
  </si>
  <si>
    <t>Avon and Somerset Constabulary</t>
  </si>
  <si>
    <t>Bedfordshire Police</t>
  </si>
  <si>
    <t>Cambridgeshire Constabulary</t>
  </si>
  <si>
    <t>Central Scotland Police</t>
  </si>
  <si>
    <t>Cheshire Constabulary</t>
  </si>
  <si>
    <t>Cleveland Police</t>
  </si>
  <si>
    <t>Cumbria Constabulary</t>
  </si>
  <si>
    <t>Derbyshire Constabulary</t>
  </si>
  <si>
    <t>Devon and Cornwall Constabulary</t>
  </si>
  <si>
    <t>Dorset Police</t>
  </si>
  <si>
    <t>Dumfries and Galloway Constabulary</t>
  </si>
  <si>
    <t>Durham Constabulary</t>
  </si>
  <si>
    <t>Dyfed-Powys Police</t>
  </si>
  <si>
    <t>Essex Police</t>
  </si>
  <si>
    <t>Fife Constabulary</t>
  </si>
  <si>
    <t>Gloucestershire Constabulary</t>
  </si>
  <si>
    <t>Grampian Police</t>
  </si>
  <si>
    <t>Greater Manchester Police</t>
  </si>
  <si>
    <t>Gwent Police</t>
  </si>
  <si>
    <t>Hampshire Constabulary</t>
  </si>
  <si>
    <t>Hertfordshire Constabulary</t>
  </si>
  <si>
    <t>Humberside Police</t>
  </si>
  <si>
    <t>Kent Police</t>
  </si>
  <si>
    <t>Lancashire Constabulary</t>
  </si>
  <si>
    <t>Leicestershire Constabulary</t>
  </si>
  <si>
    <t>Lincolnshire Police</t>
  </si>
  <si>
    <t>Lothian and Borders Police</t>
  </si>
  <si>
    <t>Merseyside Police</t>
  </si>
  <si>
    <t>Metropolitan Police</t>
  </si>
  <si>
    <t>Norfolk Constabulary</t>
  </si>
  <si>
    <t>North Wales Police</t>
  </si>
  <si>
    <t>North Yorkshire Police</t>
  </si>
  <si>
    <t>Northamptonshire Police</t>
  </si>
  <si>
    <t>Northern Constabulary</t>
  </si>
  <si>
    <t>Northumbria Police</t>
  </si>
  <si>
    <t>Nottinghamshire Police</t>
  </si>
  <si>
    <t>South Wales Police</t>
  </si>
  <si>
    <t>South Yorkshire Police</t>
  </si>
  <si>
    <t>Staffordshire Police</t>
  </si>
  <si>
    <t>Strathclyde Police</t>
  </si>
  <si>
    <t>Suffolk Constabulary</t>
  </si>
  <si>
    <t>Surrey Police</t>
  </si>
  <si>
    <t>Sussex Police</t>
  </si>
  <si>
    <t>Tayside Police</t>
  </si>
  <si>
    <t>Thames Valley Police</t>
  </si>
  <si>
    <t>Warwickshire Police</t>
  </si>
  <si>
    <t>West Mercia Police</t>
  </si>
  <si>
    <t>West Midlands Police</t>
  </si>
  <si>
    <t>West Yorkshire Police</t>
  </si>
  <si>
    <t>Wiltshire Police</t>
  </si>
  <si>
    <t>STDEVP</t>
  </si>
  <si>
    <t>Police Force</t>
  </si>
  <si>
    <t>Actual Q1 &amp; Q2</t>
  </si>
  <si>
    <t>SCOTLAND</t>
  </si>
  <si>
    <t>NK</t>
  </si>
  <si>
    <t>85+</t>
  </si>
  <si>
    <t>75-84</t>
  </si>
  <si>
    <t>65-74</t>
  </si>
  <si>
    <t>55-64</t>
  </si>
  <si>
    <t>45-54</t>
  </si>
  <si>
    <t>35-44</t>
  </si>
  <si>
    <t>25-34</t>
  </si>
  <si>
    <t>16-24</t>
  </si>
  <si>
    <t>&lt;5</t>
  </si>
  <si>
    <t>Casualties</t>
  </si>
  <si>
    <t>05-15</t>
  </si>
  <si>
    <t>Age Band</t>
  </si>
  <si>
    <t>17-19 Avg</t>
  </si>
  <si>
    <t>InVehicle</t>
  </si>
  <si>
    <t>Pedestrian</t>
  </si>
  <si>
    <t>Casualty Class</t>
  </si>
  <si>
    <t>F</t>
  </si>
  <si>
    <t>M</t>
  </si>
  <si>
    <t>Casualty Sex</t>
  </si>
  <si>
    <t>InCway</t>
  </si>
  <si>
    <t>NotInCway</t>
  </si>
  <si>
    <t>Car</t>
  </si>
  <si>
    <t>Motorbike</t>
  </si>
  <si>
    <t>Goods</t>
  </si>
  <si>
    <t>Bus</t>
  </si>
  <si>
    <t>Cycle</t>
  </si>
  <si>
    <t>Other</t>
  </si>
  <si>
    <t>VS PED</t>
  </si>
  <si>
    <t>Ped Location</t>
  </si>
  <si>
    <t>Related Vehicle (Occupants)</t>
  </si>
  <si>
    <t>Related Vehicle (Pedestrians)</t>
  </si>
  <si>
    <t>Mon</t>
  </si>
  <si>
    <t>Tue</t>
  </si>
  <si>
    <t>Wed</t>
  </si>
  <si>
    <t>Thu</t>
  </si>
  <si>
    <t>Fri</t>
  </si>
  <si>
    <t>Sat</t>
  </si>
  <si>
    <t>Sun</t>
  </si>
  <si>
    <t>Not reported by a force using CRASH</t>
  </si>
  <si>
    <t>Reported by a force using COPA</t>
  </si>
  <si>
    <t>Reported by a force using CRASH</t>
  </si>
  <si>
    <t>A</t>
  </si>
  <si>
    <t>B</t>
  </si>
  <si>
    <t>C</t>
  </si>
  <si>
    <t>Uncl</t>
  </si>
  <si>
    <t>A(M)</t>
  </si>
  <si>
    <t>Midnight_3AM</t>
  </si>
  <si>
    <t>3AM_6AM</t>
  </si>
  <si>
    <t>6AM_9AM</t>
  </si>
  <si>
    <t>9AM_Noon</t>
  </si>
  <si>
    <t>Noon_3PM</t>
  </si>
  <si>
    <t>3PM_6PM</t>
  </si>
  <si>
    <t>6PM_9PM</t>
  </si>
  <si>
    <t>9PM_Midnight</t>
  </si>
  <si>
    <t>TOTAL</t>
  </si>
  <si>
    <t>Female</t>
  </si>
  <si>
    <t>Male</t>
  </si>
  <si>
    <t>Pedestrian Other</t>
  </si>
  <si>
    <t>Pedestrian Walking In Road</t>
  </si>
  <si>
    <t>Department for Transport statistics</t>
  </si>
  <si>
    <t>https://www.gov.uk/government/statistics/transport-use-during-the-coronavirus-covid-19-pandemic</t>
  </si>
  <si>
    <r>
      <t>Use of transport modes: Great Britain, since 1 March 2020</t>
    </r>
    <r>
      <rPr>
        <vertAlign val="superscript"/>
        <sz val="11"/>
        <color rgb="FF000000"/>
        <rFont val="Arial"/>
        <family val="2"/>
      </rPr>
      <t>a</t>
    </r>
  </si>
  <si>
    <t>Figures are percentages of an equivalent day or week.</t>
  </si>
  <si>
    <t>Percentage</t>
  </si>
  <si>
    <r>
      <t>Date</t>
    </r>
    <r>
      <rPr>
        <vertAlign val="superscript"/>
        <sz val="11"/>
        <color rgb="FF000000"/>
        <rFont val="Arial"/>
        <family val="2"/>
      </rPr>
      <t>1</t>
    </r>
    <r>
      <rPr>
        <vertAlign val="superscript"/>
        <sz val="11"/>
        <color rgb="FF000000"/>
        <rFont val="Arial"/>
        <family val="2"/>
      </rPr>
      <t xml:space="preserve">
</t>
    </r>
    <r>
      <rPr>
        <sz val="11"/>
        <color theme="1"/>
        <rFont val="Calibri"/>
        <family val="2"/>
        <scheme val="minor"/>
      </rPr>
      <t>(weekends and bank holidays in grey)</t>
    </r>
  </si>
  <si>
    <r>
      <t>Cars</t>
    </r>
    <r>
      <rPr>
        <vertAlign val="superscript"/>
        <sz val="11"/>
        <color rgb="FF000000"/>
        <rFont val="Arial"/>
        <family val="2"/>
      </rPr>
      <t>2</t>
    </r>
  </si>
  <si>
    <r>
      <t>Light Commercial Vehicles</t>
    </r>
    <r>
      <rPr>
        <vertAlign val="superscript"/>
        <sz val="11"/>
        <color rgb="FF000000"/>
        <rFont val="Arial"/>
        <family val="2"/>
      </rPr>
      <t>2</t>
    </r>
  </si>
  <si>
    <r>
      <t>Heavy Goods Vehicles</t>
    </r>
    <r>
      <rPr>
        <vertAlign val="superscript"/>
        <sz val="11"/>
        <color rgb="FF000000"/>
        <rFont val="Arial"/>
        <family val="2"/>
      </rPr>
      <t>2</t>
    </r>
  </si>
  <si>
    <r>
      <t>All motor vehicles</t>
    </r>
    <r>
      <rPr>
        <vertAlign val="superscript"/>
        <sz val="11"/>
        <color rgb="FF000000"/>
        <rFont val="Arial"/>
        <family val="2"/>
      </rPr>
      <t>2</t>
    </r>
  </si>
  <si>
    <r>
      <t>National Rail</t>
    </r>
    <r>
      <rPr>
        <vertAlign val="superscript"/>
        <sz val="11"/>
        <color rgb="FF000000"/>
        <rFont val="Arial"/>
        <family val="2"/>
      </rPr>
      <t>3,4</t>
    </r>
  </si>
  <si>
    <r>
      <t>Transport for London Tube</t>
    </r>
    <r>
      <rPr>
        <vertAlign val="superscript"/>
        <sz val="11"/>
        <color rgb="FF000000"/>
        <rFont val="Arial"/>
        <family val="2"/>
      </rPr>
      <t>5</t>
    </r>
  </si>
  <si>
    <r>
      <t>Transport for London Bus</t>
    </r>
    <r>
      <rPr>
        <vertAlign val="superscript"/>
        <sz val="11"/>
        <color rgb="FF000000"/>
        <rFont val="Arial"/>
        <family val="2"/>
      </rPr>
      <t>5,7</t>
    </r>
  </si>
  <si>
    <r>
      <t>Bus (excl. London)</t>
    </r>
    <r>
      <rPr>
        <vertAlign val="superscript"/>
        <sz val="11"/>
        <color rgb="FF000000"/>
        <rFont val="Arial"/>
        <family val="2"/>
      </rPr>
      <t>6,8,9</t>
    </r>
  </si>
  <si>
    <r>
      <t>Cycling</t>
    </r>
    <r>
      <rPr>
        <vertAlign val="superscript"/>
        <sz val="11"/>
        <color rgb="FF000000"/>
        <rFont val="Arial"/>
        <family val="2"/>
      </rPr>
      <t>10,11</t>
    </r>
  </si>
  <si>
    <t>All Vehicles 7 day average</t>
  </si>
  <si>
    <t>Cycling 7 day average</t>
  </si>
  <si>
    <t>..</t>
  </si>
  <si>
    <t>r48%</t>
  </si>
  <si>
    <t>r36%</t>
  </si>
  <si>
    <t>r84%</t>
  </si>
  <si>
    <t>r108%</t>
  </si>
  <si>
    <r>
      <t>32%</t>
    </r>
    <r>
      <rPr>
        <vertAlign val="superscript"/>
        <sz val="11"/>
        <color rgb="FF000000"/>
        <rFont val="Arial"/>
        <family val="2"/>
      </rPr>
      <t>12</t>
    </r>
  </si>
  <si>
    <r>
      <t>35%</t>
    </r>
    <r>
      <rPr>
        <vertAlign val="superscript"/>
        <sz val="11"/>
        <color rgb="FF000000"/>
        <rFont val="Arial"/>
        <family val="2"/>
      </rPr>
      <t>12</t>
    </r>
  </si>
  <si>
    <r>
      <t>36%</t>
    </r>
    <r>
      <rPr>
        <vertAlign val="superscript"/>
        <sz val="11"/>
        <color rgb="FF000000"/>
        <rFont val="Arial"/>
        <family val="2"/>
      </rPr>
      <t>12</t>
    </r>
  </si>
  <si>
    <r>
      <t>37%</t>
    </r>
    <r>
      <rPr>
        <vertAlign val="superscript"/>
        <sz val="11"/>
        <color rgb="FF000000"/>
        <rFont val="Arial"/>
        <family val="2"/>
      </rPr>
      <t>12</t>
    </r>
  </si>
  <si>
    <r>
      <t>38%</t>
    </r>
    <r>
      <rPr>
        <vertAlign val="superscript"/>
        <sz val="11"/>
        <color rgb="FF000000"/>
        <rFont val="Arial"/>
        <family val="2"/>
      </rPr>
      <t>12</t>
    </r>
  </si>
  <si>
    <r>
      <t>39%</t>
    </r>
    <r>
      <rPr>
        <vertAlign val="superscript"/>
        <sz val="11"/>
        <color rgb="FF000000"/>
        <rFont val="Arial"/>
        <family val="2"/>
      </rPr>
      <t>12</t>
    </r>
  </si>
  <si>
    <t>r100%</t>
  </si>
  <si>
    <t>r88%</t>
  </si>
  <si>
    <t>r104%</t>
  </si>
  <si>
    <t>r93%</t>
  </si>
  <si>
    <t>r54%</t>
  </si>
  <si>
    <t>r77%</t>
  </si>
  <si>
    <t>r61%</t>
  </si>
  <si>
    <t>r15%</t>
  </si>
  <si>
    <t>r53%</t>
  </si>
  <si>
    <t>r75%</t>
  </si>
  <si>
    <t>r62%</t>
  </si>
  <si>
    <t>r58%</t>
  </si>
  <si>
    <t>r78%</t>
  </si>
  <si>
    <t>r64%</t>
  </si>
  <si>
    <t>r47%</t>
  </si>
  <si>
    <t>r16%</t>
  </si>
  <si>
    <r>
      <t>p15%</t>
    </r>
    <r>
      <rPr>
        <vertAlign val="superscript"/>
        <sz val="11"/>
        <color rgb="FF000000"/>
        <rFont val="Arial"/>
        <family val="2"/>
      </rPr>
      <t>4</t>
    </r>
  </si>
  <si>
    <r>
      <t>p14%</t>
    </r>
    <r>
      <rPr>
        <vertAlign val="superscript"/>
        <sz val="11"/>
        <color rgb="FF000000"/>
        <rFont val="Arial"/>
        <family val="2"/>
      </rPr>
      <t>4</t>
    </r>
  </si>
  <si>
    <r>
      <t>p13%</t>
    </r>
    <r>
      <rPr>
        <vertAlign val="superscript"/>
        <sz val="11"/>
        <color rgb="FF000000"/>
        <rFont val="Arial"/>
        <family val="2"/>
      </rPr>
      <t>4</t>
    </r>
  </si>
  <si>
    <r>
      <t>p12%</t>
    </r>
    <r>
      <rPr>
        <vertAlign val="superscript"/>
        <sz val="11"/>
        <color rgb="FF000000"/>
        <rFont val="Arial"/>
        <family val="2"/>
      </rPr>
      <t>4</t>
    </r>
  </si>
  <si>
    <t>Notes:</t>
  </si>
  <si>
    <t>Christmas Period - users should note that the percentages of normal use for road traffic, bus use outside London and cycling are comparing to baselines early in 2020 (as set out in footnotes below) - not to the Christmas period last year. Therefore rates, especially for the 25th - 28th period will look much lower than normal as they are not adjusted for the seasonal change. Whereas Rail/TFL is comparing to the equivalent rolling week/most equivalent day from 2019. For TFL therefore, this does not show the underlying significant reduction in trips made over the Christmas and bank holiday period as it is comparing to a similarly reduced figure for the equivalent day last year.</t>
  </si>
  <si>
    <t>.. Not available (see relevant notes for reason)</t>
  </si>
  <si>
    <t>r Revised from previous edition</t>
  </si>
  <si>
    <t>p Provisional</t>
  </si>
  <si>
    <r>
      <rPr>
        <vertAlign val="superscript"/>
        <sz val="11"/>
        <color rgb="FF000000"/>
        <rFont val="Arial"/>
        <family val="2"/>
      </rPr>
      <t>a</t>
    </r>
    <r>
      <rPr>
        <sz val="10"/>
        <color rgb="FF000000"/>
        <rFont val="Arial"/>
        <family val="2"/>
      </rPr>
      <t xml:space="preserve"> We have published information on the data sources and methodology used to generate each of these headline measures:</t>
    </r>
  </si>
  <si>
    <r>
      <rPr>
        <vertAlign val="superscript"/>
        <sz val="11"/>
        <color rgb="FF000000"/>
        <rFont val="Arial"/>
        <family val="2"/>
      </rPr>
      <t>1</t>
    </r>
    <r>
      <rPr>
        <sz val="10"/>
        <color rgb="FF000000"/>
        <rFont val="Arial"/>
        <family val="2"/>
      </rPr>
      <t xml:space="preserve"> Although daily data is being reported, direct comparisons of change should not be made between weekdays and weekends/bank  holidays. For public </t>
    </r>
  </si>
  <si>
    <t>transport, there are typically different levels of service/timetable in place on weekends and bank holidays than on weekdays; and for road traffic</t>
  </si>
  <si>
    <t>, there is a different profile on weekend days compared to weekdays.</t>
  </si>
  <si>
    <r>
      <rPr>
        <vertAlign val="superscript"/>
        <sz val="10"/>
        <color rgb="FF000000"/>
        <rFont val="Arial"/>
        <family val="2"/>
      </rPr>
      <t>2</t>
    </r>
    <r>
      <rPr>
        <sz val="10"/>
        <color rgb="FF000000"/>
        <rFont val="Arial"/>
        <family val="2"/>
      </rPr>
      <t xml:space="preserve"> Percentage of the equivalent day in the first week of February 2020.</t>
    </r>
  </si>
  <si>
    <r>
      <rPr>
        <vertAlign val="superscript"/>
        <sz val="10"/>
        <color rgb="FF000000"/>
        <rFont val="Arial"/>
        <family val="2"/>
      </rPr>
      <t>3</t>
    </r>
    <r>
      <rPr>
        <sz val="10"/>
        <color rgb="FF000000"/>
        <rFont val="Arial"/>
        <family val="2"/>
      </rPr>
      <t xml:space="preserve"> Percentage of the equivalent week in the previous year up to w/c 8 Feb 2021; from w/c 15 Feb 2021 this reverted to the percentage of the equivalent week in 2019.</t>
    </r>
  </si>
  <si>
    <r>
      <rPr>
        <vertAlign val="superscript"/>
        <sz val="10"/>
        <color rgb="FF000000"/>
        <rFont val="Arial"/>
        <family val="2"/>
      </rPr>
      <t>4</t>
    </r>
    <r>
      <rPr>
        <sz val="10"/>
        <color rgb="FF000000"/>
        <rFont val="Arial"/>
        <family val="2"/>
      </rPr>
      <t xml:space="preserve"> National Rail data is subject to revisions up to a week after initial publication. The latest days data would be an underestimate of the final result as the raw </t>
    </r>
  </si>
  <si>
    <t xml:space="preserve">ticket sales data matures. Since the publication on 16th September, we have applied an adjustment to the latest weeks data to attempt to account for this </t>
  </si>
  <si>
    <t xml:space="preserve">average upward revision which would occur as the data matures. The period should still be treated as provisional, but revisions should be smaller than they </t>
  </si>
  <si>
    <t>have been to date. Contrary to this, the adjustment can occasionally be an overestimate. For example the value for Monday 11 January was originally</t>
  </si>
  <si>
    <t xml:space="preserve">published as 17%, but the actual turnout seven days later was 13%. This revision therefore depicts the revision based on complete outturn journeys data, </t>
  </si>
  <si>
    <t>rather than a downward trend in usage.</t>
  </si>
  <si>
    <r>
      <rPr>
        <vertAlign val="superscript"/>
        <sz val="10"/>
        <color rgb="FF000000"/>
        <rFont val="Arial"/>
        <family val="2"/>
      </rPr>
      <t>5</t>
    </r>
    <r>
      <rPr>
        <sz val="10"/>
        <color rgb="FF000000"/>
        <rFont val="Arial"/>
        <family val="2"/>
      </rPr>
      <t xml:space="preserve"> Percentage of the equivalent day in the previous year.</t>
    </r>
  </si>
  <si>
    <r>
      <rPr>
        <vertAlign val="superscript"/>
        <sz val="10"/>
        <color rgb="FF000000"/>
        <rFont val="Arial"/>
        <family val="2"/>
      </rPr>
      <t>6</t>
    </r>
    <r>
      <rPr>
        <sz val="10"/>
        <color rgb="FF000000"/>
        <rFont val="Arial"/>
        <family val="2"/>
      </rPr>
      <t xml:space="preserve"> Percentage of the equivalent day of the third week of January 2020.</t>
    </r>
  </si>
  <si>
    <r>
      <rPr>
        <vertAlign val="superscript"/>
        <sz val="11"/>
        <color rgb="FF000000"/>
        <rFont val="Arial"/>
        <family val="2"/>
      </rPr>
      <t>7</t>
    </r>
    <r>
      <rPr>
        <sz val="10"/>
        <color rgb="FF000000"/>
        <rFont val="Arial"/>
        <family val="2"/>
      </rPr>
      <t xml:space="preserve"> Data on TfL Buses is not available from Sunday 19th April to 8th June due to the change in boarding policy:</t>
    </r>
  </si>
  <si>
    <t>https://tfl.gov.uk/info-for/media/press-releases/2020/april/tfl-introduces-middle-door-only-boarding-across-the-london-bus-network</t>
  </si>
  <si>
    <t>Fare collection was re-enabled for 406 routes on 9 June.  By 4 July this had expanded to all but 18 routes. This data may be subject to under-reporting due</t>
  </si>
  <si>
    <t xml:space="preserve"> to non-compliance with fare collection.</t>
  </si>
  <si>
    <r>
      <rPr>
        <vertAlign val="superscript"/>
        <sz val="11"/>
        <color rgb="FF000000"/>
        <rFont val="Arial"/>
        <family val="2"/>
      </rPr>
      <t>8</t>
    </r>
    <r>
      <rPr>
        <sz val="10"/>
        <color rgb="FF000000"/>
        <rFont val="Arial"/>
        <family val="2"/>
      </rPr>
      <t xml:space="preserve"> Data on Buses (excl. London) has been adjusted to compare against typical usage on bank holidays, whereas all other data  sources have not.</t>
    </r>
  </si>
  <si>
    <r>
      <rPr>
        <vertAlign val="superscript"/>
        <sz val="10"/>
        <color rgb="FF000000"/>
        <rFont val="Arial"/>
        <family val="2"/>
      </rPr>
      <t>9</t>
    </r>
    <r>
      <rPr>
        <sz val="10"/>
        <color rgb="FF000000"/>
        <rFont val="Arial"/>
        <family val="2"/>
      </rPr>
      <t xml:space="preserve"> Data on Buses (excl. London) is not available on 8th May, 25th , 26th, 28th December 2020 and 1st January 2021.</t>
    </r>
  </si>
  <si>
    <r>
      <rPr>
        <vertAlign val="superscript"/>
        <sz val="10"/>
        <color rgb="FF000000"/>
        <rFont val="Arial"/>
        <family val="2"/>
      </rPr>
      <t>10</t>
    </r>
    <r>
      <rPr>
        <sz val="10"/>
        <color rgb="FF000000"/>
        <rFont val="Arial"/>
        <family val="2"/>
      </rPr>
      <t xml:space="preserve"> Percentage of the equivalent day in the first week of March.</t>
    </r>
  </si>
  <si>
    <r>
      <rPr>
        <vertAlign val="superscript"/>
        <sz val="10"/>
        <color rgb="FF000000"/>
        <rFont val="Arial"/>
        <family val="2"/>
      </rPr>
      <t xml:space="preserve">11 </t>
    </r>
    <r>
      <rPr>
        <sz val="10"/>
        <color rgb="FF000000"/>
        <rFont val="Arial"/>
        <family val="2"/>
      </rPr>
      <t xml:space="preserve">Cycling data covers England only. The data source is now available at a lag of 3 days rather than 1 from 11/9/20 so the data will be 2 days behind the </t>
    </r>
  </si>
  <si>
    <t xml:space="preserve">other indicators going forward. Cycling levels have been historically lower in colder, wetter months, which may influence lower cycle usage over the winter </t>
  </si>
  <si>
    <t>period compared to the March baseline.</t>
  </si>
  <si>
    <r>
      <rPr>
        <vertAlign val="superscript"/>
        <sz val="10"/>
        <color rgb="FF000000"/>
        <rFont val="Arial"/>
        <family val="2"/>
      </rPr>
      <t>12</t>
    </r>
    <r>
      <rPr>
        <sz val="10"/>
        <color rgb="FF000000"/>
        <rFont val="Arial"/>
        <family val="2"/>
      </rPr>
      <t xml:space="preserve"> National Rail data for the period 31st August to 6th September is an underestimate of the real rate of rail usage in this period. This is due to the fact </t>
    </r>
  </si>
  <si>
    <t xml:space="preserve">that the rolling weekly average for the days in this period includes the Bank Holiday Monday on 31st August but the equivalent period from the previous </t>
  </si>
  <si>
    <t>year which it is being compared to did not include a Bank Holiday.</t>
  </si>
  <si>
    <t>Contact</t>
  </si>
  <si>
    <t>Email</t>
  </si>
  <si>
    <t>Telephone</t>
  </si>
  <si>
    <t>Motor vehicles</t>
  </si>
  <si>
    <t>roadtraff.stats@dft.gov.uk</t>
  </si>
  <si>
    <t>020 7944 3095</t>
  </si>
  <si>
    <t>Last updated:</t>
  </si>
  <si>
    <t>24 February 2021</t>
  </si>
  <si>
    <t>National Rail</t>
  </si>
  <si>
    <t>rail.stats@dft.gov.uk</t>
  </si>
  <si>
    <t>020 7944 2419</t>
  </si>
  <si>
    <t>Next update:</t>
  </si>
  <si>
    <t>03 March 2021</t>
  </si>
  <si>
    <t>Transport for London Tube and Bus</t>
  </si>
  <si>
    <t>cm.analytics@dft.gov.uk</t>
  </si>
  <si>
    <t>Buses (excl. London)</t>
  </si>
  <si>
    <t>bus.statistics@dft.gov.uk</t>
  </si>
  <si>
    <t>020 7944 3077</t>
  </si>
  <si>
    <t xml:space="preserve">Cycling </t>
  </si>
  <si>
    <t>subnational.stats@dft.gov.uk</t>
  </si>
  <si>
    <t>Any other queries</t>
  </si>
  <si>
    <t>transport.statistics@dft.gov.uk</t>
  </si>
  <si>
    <t>020 7944 4847</t>
  </si>
  <si>
    <t>Media enquiries</t>
  </si>
  <si>
    <t>020 7944 4292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</si>
</sst>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lt;0.5]&quot;-&quot;;#,##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u/>
      <sz val="10"/>
      <color rgb="FF0563C1"/>
      <name val="Times New Roman"/>
      <family val="1"/>
    </font>
    <font>
      <u/>
      <sz val="10"/>
      <color rgb="FF0000FF"/>
      <name val="Arial"/>
      <family val="2"/>
    </font>
    <font>
      <sz val="10"/>
      <color rgb="FF000000"/>
      <name val="Arial"/>
      <family val="2"/>
    </font>
    <font>
      <vertAlign val="superscript"/>
      <sz val="10"/>
      <color rgb="FF000000"/>
      <name val="Arial"/>
      <family val="2"/>
    </font>
    <font>
      <i/>
      <sz val="10"/>
      <color rgb="FF000000"/>
      <name val="Arial"/>
      <family val="2"/>
    </font>
    <font>
      <u/>
      <sz val="7"/>
      <color rgb="FF0000FF"/>
      <name val="Arial"/>
      <family val="2"/>
    </font>
    <font>
      <sz val="8"/>
      <name val="Calibri"/>
      <family val="2"/>
      <scheme val="minor"/>
    </font>
    <font>
      <b/>
      <sz val="11"/>
      <color rgb="FFFF0000"/>
      <name val="Calibri"/>
      <family val="2"/>
      <scheme val="minor"/>
    </font>
    <font>
      <sz val="11"/>
      <color rgb="FF000000"/>
      <name val="Arial"/>
      <family val="2"/>
    </font>
    <font>
      <b/>
      <sz val="11"/>
      <color rgb="FF000000"/>
      <name val="Arial"/>
      <family val="2"/>
    </font>
    <font>
      <sz val="11"/>
      <color rgb="FF000000"/>
      <name val="Calibri"/>
      <family val="2"/>
    </font>
    <font>
      <u/>
      <sz val="11"/>
      <color theme="10"/>
      <name val="Calibri"/>
      <family val="2"/>
    </font>
    <font>
      <vertAlign val="superscript"/>
      <sz val="11"/>
      <color rgb="FF000000"/>
      <name val="Arial"/>
      <family val="2"/>
    </font>
    <font>
      <i/>
      <sz val="11"/>
      <color rgb="FF000000"/>
      <name val="Arial"/>
      <family val="2"/>
    </font>
    <font>
      <u/>
      <sz val="10"/>
      <color rgb="FF0000EE"/>
      <name val="Arial"/>
      <family val="2"/>
    </font>
    <font>
      <u/>
      <sz val="10"/>
      <color rgb="FF0066CC"/>
      <name val="Arial"/>
      <family val="2"/>
    </font>
    <font>
      <sz val="11"/>
      <color rgb="FFFF0000"/>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D9D9D9"/>
        <bgColor rgb="FFD9D9D9"/>
      </patternFill>
    </fill>
    <fill>
      <patternFill patternType="solid">
        <fgColor rgb="FF00B0F0"/>
        <bgColor rgb="FF00B0F0"/>
      </patternFill>
    </fill>
    <fill>
      <patternFill patternType="solid">
        <fgColor rgb="FFFFC000"/>
        <bgColor rgb="FFFFC000"/>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A6A6A6"/>
      </left>
      <right style="thin">
        <color rgb="FF000000"/>
      </right>
      <top style="thick">
        <color rgb="FF000000"/>
      </top>
      <bottom style="thick">
        <color rgb="FF000000"/>
      </bottom>
      <diagonal/>
    </border>
    <border>
      <left/>
      <right style="thin">
        <color rgb="FFFFFFFF"/>
      </right>
      <top style="thick">
        <color rgb="FF000000"/>
      </top>
      <bottom style="thick">
        <color rgb="FF000000"/>
      </bottom>
      <diagonal/>
    </border>
    <border>
      <left style="thin">
        <color rgb="FFFFFFFF"/>
      </left>
      <right style="thin">
        <color rgb="FFFFFFFF"/>
      </right>
      <top style="thick">
        <color rgb="FF000000"/>
      </top>
      <bottom style="thick">
        <color rgb="FF000000"/>
      </bottom>
      <diagonal/>
    </border>
    <border>
      <left style="thin">
        <color rgb="FFFFFFFF"/>
      </left>
      <right style="thin">
        <color rgb="FF000000"/>
      </right>
      <top style="thick">
        <color rgb="FF000000"/>
      </top>
      <bottom style="thick">
        <color rgb="FF000000"/>
      </bottom>
      <diagonal/>
    </border>
    <border>
      <left style="thin">
        <color rgb="FF000000"/>
      </left>
      <right style="thin">
        <color rgb="FFA6A6A6"/>
      </right>
      <top style="thick">
        <color rgb="FF000000"/>
      </top>
      <bottom style="thick">
        <color rgb="FF000000"/>
      </bottom>
      <diagonal/>
    </border>
    <border>
      <left style="thin">
        <color rgb="FFA6A6A6"/>
      </left>
      <right style="thin">
        <color rgb="FF000000"/>
      </right>
      <top style="thin">
        <color rgb="FFD9D9D9"/>
      </top>
      <bottom style="thin">
        <color rgb="FFFFFFFF"/>
      </bottom>
      <diagonal/>
    </border>
    <border>
      <left style="thin">
        <color rgb="FFD9D9D9"/>
      </left>
      <right style="thin">
        <color rgb="FFD9D9D9"/>
      </right>
      <top style="thin">
        <color rgb="FFD9D9D9"/>
      </top>
      <bottom style="thin">
        <color rgb="FFFFFFFF"/>
      </bottom>
      <diagonal/>
    </border>
    <border>
      <left style="thin">
        <color rgb="FFD9D9D9"/>
      </left>
      <right style="thin">
        <color rgb="FF000000"/>
      </right>
      <top style="thin">
        <color rgb="FFD9D9D9"/>
      </top>
      <bottom style="thin">
        <color rgb="FFFFFFFF"/>
      </bottom>
      <diagonal/>
    </border>
    <border>
      <left style="thin">
        <color rgb="FF000000"/>
      </left>
      <right style="thin">
        <color rgb="FFA6A6A6"/>
      </right>
      <top style="thin">
        <color rgb="FFD9D9D9"/>
      </top>
      <bottom style="thin">
        <color rgb="FFFFFFFF"/>
      </bottom>
      <diagonal/>
    </border>
    <border>
      <left style="thin">
        <color rgb="FFA6A6A6"/>
      </left>
      <right style="thin">
        <color rgb="FF000000"/>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000000"/>
      </right>
      <top/>
      <bottom style="thin">
        <color rgb="FFFFFFFF"/>
      </bottom>
      <diagonal/>
    </border>
    <border>
      <left style="thin">
        <color rgb="FF000000"/>
      </left>
      <right style="thin">
        <color rgb="FFA6A6A6"/>
      </right>
      <top/>
      <bottom style="thin">
        <color rgb="FFFFFFFF"/>
      </bottom>
      <diagonal/>
    </border>
    <border>
      <left style="thin">
        <color rgb="FF000000"/>
      </left>
      <right style="thin">
        <color rgb="FF000000"/>
      </right>
      <top style="thin">
        <color rgb="FFFFFFFF"/>
      </top>
      <bottom/>
      <diagonal/>
    </border>
    <border>
      <left style="thin">
        <color rgb="FF000000"/>
      </left>
      <right style="thin">
        <color rgb="FF000000"/>
      </right>
      <top/>
      <bottom/>
      <diagonal/>
    </border>
    <border>
      <left style="thin">
        <color rgb="FFA6A6A6"/>
      </left>
      <right style="thin">
        <color rgb="FF000000"/>
      </right>
      <top style="thin">
        <color rgb="FFFFFFFF"/>
      </top>
      <bottom style="thin">
        <color rgb="FFD9D9D9"/>
      </bottom>
      <diagonal/>
    </border>
    <border>
      <left style="thin">
        <color rgb="FFD9D9D9"/>
      </left>
      <right style="thin">
        <color rgb="FFD9D9D9"/>
      </right>
      <top style="thin">
        <color rgb="FFFFFFFF"/>
      </top>
      <bottom style="thin">
        <color rgb="FFD9D9D9"/>
      </bottom>
      <diagonal/>
    </border>
    <border>
      <left style="thin">
        <color rgb="FFD9D9D9"/>
      </left>
      <right style="thin">
        <color rgb="FF000000"/>
      </right>
      <top style="thin">
        <color rgb="FFFFFFFF"/>
      </top>
      <bottom style="thin">
        <color rgb="FFD9D9D9"/>
      </bottom>
      <diagonal/>
    </border>
    <border>
      <left style="thin">
        <color rgb="FF000000"/>
      </left>
      <right style="thin">
        <color rgb="FFA6A6A6"/>
      </right>
      <top style="thin">
        <color rgb="FFFFFFFF"/>
      </top>
      <bottom style="thin">
        <color rgb="FFD9D9D9"/>
      </bottom>
      <diagonal/>
    </border>
    <border>
      <left style="thin">
        <color rgb="FFA6A6A6"/>
      </left>
      <right style="thin">
        <color rgb="FF000000"/>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000000"/>
      </left>
      <right style="thin">
        <color rgb="FFA6A6A6"/>
      </right>
      <top style="thin">
        <color rgb="FFFFFFFF"/>
      </top>
      <bottom style="thin">
        <color rgb="FFFFFFFF"/>
      </bottom>
      <diagonal/>
    </border>
    <border>
      <left style="thin">
        <color rgb="FFA6A6A6"/>
      </left>
      <right style="thin">
        <color rgb="FF000000"/>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000000"/>
      </left>
      <right style="thin">
        <color rgb="FFA6A6A6"/>
      </right>
      <top style="thin">
        <color rgb="FFD9D9D9"/>
      </top>
      <bottom style="thin">
        <color rgb="FFD9D9D9"/>
      </bottom>
      <diagonal/>
    </border>
    <border>
      <left style="thin">
        <color rgb="FFA6A6A6"/>
      </left>
      <right style="thin">
        <color rgb="FF000000"/>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000000"/>
      </right>
      <top/>
      <bottom style="thin">
        <color rgb="FFD9D9D9"/>
      </bottom>
      <diagonal/>
    </border>
    <border>
      <left style="thin">
        <color rgb="FF000000"/>
      </left>
      <right style="thin">
        <color rgb="FFA6A6A6"/>
      </right>
      <top/>
      <bottom style="thin">
        <color rgb="FFD9D9D9"/>
      </bottom>
      <diagonal/>
    </border>
    <border>
      <left/>
      <right/>
      <top style="thin">
        <color rgb="FFFFFFFF"/>
      </top>
      <bottom/>
      <diagonal/>
    </border>
    <border>
      <left style="thin">
        <color rgb="FF000000"/>
      </left>
      <right/>
      <top style="thin">
        <color rgb="FFFFFFFF"/>
      </top>
      <bottom/>
      <diagonal/>
    </border>
    <border>
      <left/>
      <right style="thin">
        <color rgb="FF000000"/>
      </right>
      <top style="thin">
        <color rgb="FFFFFFFF"/>
      </top>
      <bottom/>
      <diagonal/>
    </border>
    <border>
      <left style="thin">
        <color rgb="FF000000"/>
      </left>
      <right style="thin">
        <color rgb="FFA6A6A6"/>
      </right>
      <top style="thin">
        <color rgb="FFFFFFFF"/>
      </top>
      <bottom/>
      <diagonal/>
    </border>
    <border>
      <left/>
      <right/>
      <top/>
      <bottom style="thin">
        <color rgb="FFFFFFFF"/>
      </bottom>
      <diagonal/>
    </border>
    <border>
      <left style="thin">
        <color rgb="FF000000"/>
      </left>
      <right/>
      <top/>
      <bottom style="thin">
        <color rgb="FFFFFFFF"/>
      </bottom>
      <diagonal/>
    </border>
    <border>
      <left/>
      <right style="thin">
        <color rgb="FF000000"/>
      </right>
      <top/>
      <bottom style="thin">
        <color rgb="FFFFFFFF"/>
      </bottom>
      <diagonal/>
    </border>
    <border>
      <left style="thin">
        <color rgb="FF000000"/>
      </left>
      <right style="thin">
        <color rgb="FF000000"/>
      </right>
      <top/>
      <bottom style="thin">
        <color rgb="FFFFFFFF"/>
      </bottom>
      <diagonal/>
    </border>
    <border>
      <left style="thin">
        <color rgb="FFA6A6A6"/>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A6A6A6"/>
      </right>
      <top/>
      <bottom/>
      <diagonal/>
    </border>
    <border>
      <left style="thin">
        <color rgb="FFA6A6A6"/>
      </left>
      <right style="thin">
        <color rgb="FF000000"/>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000000"/>
      </right>
      <top style="thin">
        <color rgb="FFFFFFFF"/>
      </top>
      <bottom/>
      <diagonal/>
    </border>
    <border>
      <left style="thin">
        <color rgb="FFFFFFFF"/>
      </left>
      <right style="thin">
        <color rgb="FFFFFFFF"/>
      </right>
      <top/>
      <bottom/>
      <diagonal/>
    </border>
    <border>
      <left style="thin">
        <color rgb="FFFFFFFF"/>
      </left>
      <right style="thin">
        <color rgb="FF000000"/>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A6A6A6"/>
      </left>
      <right style="thin">
        <color rgb="FF000000"/>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top style="thin">
        <color rgb="FFFFFFFF"/>
      </top>
      <bottom style="thin">
        <color rgb="FF000000"/>
      </bottom>
      <diagonal/>
    </border>
    <border>
      <left style="thin">
        <color rgb="FF000000"/>
      </left>
      <right style="thin">
        <color rgb="FF000000"/>
      </right>
      <top/>
      <bottom style="thin">
        <color rgb="FF000000"/>
      </bottom>
      <diagonal/>
    </border>
    <border>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n">
        <color rgb="FF000000"/>
      </left>
      <right style="thin">
        <color rgb="FFA6A6A6"/>
      </right>
      <top style="thin">
        <color rgb="FFFFFFFF"/>
      </top>
      <bottom style="thin">
        <color rgb="FF000000"/>
      </bottom>
      <diagonal/>
    </border>
    <border>
      <left style="thin">
        <color rgb="FFA6A6A6"/>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s>
  <cellStyleXfs count="5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1" fillId="0" borderId="0" applyNumberFormat="0" applyBorder="0" applyProtection="0"/>
    <xf numFmtId="0" fontId="27" fillId="0" borderId="0" applyNumberFormat="0" applyBorder="0" applyProtection="0"/>
    <xf numFmtId="0" fontId="29" fillId="0" borderId="0"/>
    <xf numFmtId="0" fontId="30" fillId="0" borderId="0" applyNumberFormat="0" applyFill="0" applyBorder="0" applyAlignment="0" applyProtection="0"/>
    <xf numFmtId="0" fontId="29" fillId="0" borderId="0" applyNumberFormat="0" applyFont="0" applyBorder="0" applyProtection="0"/>
    <xf numFmtId="9" fontId="29" fillId="0" borderId="0" applyFont="0" applyFill="0" applyBorder="0" applyAlignment="0" applyProtection="0"/>
    <xf numFmtId="0" fontId="33" fillId="0" borderId="0" applyNumberFormat="0" applyBorder="0" applyProtection="0"/>
    <xf numFmtId="0" fontId="29" fillId="0" borderId="0" applyNumberFormat="0" applyFont="0" applyBorder="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wrapText="1"/>
    </xf>
    <xf numFmtId="1" fontId="0" fillId="0" borderId="0" xfId="0" applyNumberFormat="1"/>
    <xf numFmtId="9" fontId="0" fillId="0" borderId="0" xfId="1" applyFont="1"/>
    <xf numFmtId="9" fontId="0" fillId="0" borderId="0" xfId="0" applyNumberFormat="1"/>
    <xf numFmtId="9" fontId="0" fillId="0" borderId="10" xfId="0" applyNumberFormat="1" applyBorder="1"/>
    <xf numFmtId="9" fontId="0" fillId="0" borderId="11" xfId="0" applyNumberFormat="1" applyBorder="1"/>
    <xf numFmtId="9" fontId="0" fillId="0" borderId="12" xfId="0" applyNumberFormat="1" applyBorder="1"/>
    <xf numFmtId="0" fontId="0" fillId="0" borderId="0" xfId="0" applyAlignment="1">
      <alignment horizontal="right"/>
    </xf>
    <xf numFmtId="3" fontId="21" fillId="33" borderId="0" xfId="43" applyNumberFormat="1" applyFont="1" applyFill="1" applyAlignment="1">
      <alignment horizontal="right"/>
    </xf>
    <xf numFmtId="164" fontId="0" fillId="0" borderId="0" xfId="1" applyNumberFormat="1" applyFont="1"/>
    <xf numFmtId="3" fontId="0" fillId="0" borderId="0" xfId="0" applyNumberFormat="1"/>
    <xf numFmtId="0" fontId="16" fillId="0" borderId="0" xfId="0" applyFont="1" applyAlignment="1">
      <alignment horizontal="left" vertical="center" wrapText="1"/>
    </xf>
    <xf numFmtId="0" fontId="26" fillId="0" borderId="0" xfId="0" applyFont="1"/>
    <xf numFmtId="0" fontId="19" fillId="0" borderId="0" xfId="44"/>
    <xf numFmtId="3" fontId="21" fillId="33" borderId="0" xfId="47" applyNumberFormat="1" applyFont="1" applyFill="1" applyAlignment="1">
      <alignment horizontal="right"/>
    </xf>
    <xf numFmtId="0" fontId="0" fillId="0" borderId="0" xfId="0" applyFont="1"/>
    <xf numFmtId="0" fontId="0" fillId="0" borderId="0" xfId="51" applyFont="1"/>
    <xf numFmtId="17" fontId="16" fillId="0" borderId="0" xfId="0" quotePrefix="1" applyNumberFormat="1" applyFont="1" applyAlignment="1">
      <alignment horizontal="center" vertical="center" wrapText="1"/>
    </xf>
    <xf numFmtId="9" fontId="27" fillId="34" borderId="20" xfId="48" applyNumberFormat="1" applyFill="1" applyBorder="1" applyAlignment="1">
      <alignment horizontal="right"/>
    </xf>
    <xf numFmtId="0" fontId="0" fillId="0" borderId="0" xfId="0" applyAlignment="1">
      <alignment horizontal="left"/>
    </xf>
    <xf numFmtId="0" fontId="32" fillId="0" borderId="13" xfId="48" applyFont="1" applyBorder="1"/>
    <xf numFmtId="9" fontId="27" fillId="34" borderId="28" xfId="48" applyNumberFormat="1" applyFill="1" applyBorder="1" applyAlignment="1">
      <alignment horizontal="right"/>
    </xf>
    <xf numFmtId="9" fontId="27" fillId="0" borderId="24" xfId="48" applyNumberFormat="1" applyBorder="1" applyAlignment="1">
      <alignment horizontal="right"/>
    </xf>
    <xf numFmtId="14" fontId="27" fillId="34" borderId="19" xfId="48" applyNumberFormat="1" applyFill="1" applyBorder="1"/>
    <xf numFmtId="0" fontId="27" fillId="33" borderId="13" xfId="48" applyFill="1" applyBorder="1"/>
    <xf numFmtId="9" fontId="27" fillId="34" borderId="30" xfId="48" applyNumberFormat="1" applyFill="1" applyBorder="1" applyAlignment="1">
      <alignment horizontal="right"/>
    </xf>
    <xf numFmtId="14" fontId="27" fillId="34" borderId="36" xfId="48" applyNumberFormat="1" applyFill="1" applyBorder="1"/>
    <xf numFmtId="0" fontId="28" fillId="0" borderId="18" xfId="48" applyFont="1" applyBorder="1" applyAlignment="1">
      <alignment wrapText="1"/>
    </xf>
    <xf numFmtId="0" fontId="30" fillId="0" borderId="13" xfId="50" applyFill="1" applyBorder="1" applyAlignment="1"/>
    <xf numFmtId="9" fontId="27" fillId="0" borderId="34" xfId="48" applyNumberFormat="1" applyBorder="1" applyAlignment="1">
      <alignment horizontal="right"/>
    </xf>
    <xf numFmtId="9" fontId="27" fillId="34" borderId="37" xfId="48" applyNumberFormat="1" applyFill="1" applyBorder="1" applyAlignment="1">
      <alignment horizontal="right"/>
    </xf>
    <xf numFmtId="0" fontId="28" fillId="0" borderId="17" xfId="48" applyFont="1" applyBorder="1" applyAlignment="1">
      <alignment wrapText="1"/>
    </xf>
    <xf numFmtId="9" fontId="27" fillId="34" borderId="39" xfId="48" applyNumberFormat="1" applyFill="1" applyBorder="1" applyAlignment="1">
      <alignment horizontal="right"/>
    </xf>
    <xf numFmtId="14" fontId="27" fillId="34" borderId="40" xfId="48" applyNumberFormat="1" applyFill="1" applyBorder="1"/>
    <xf numFmtId="0" fontId="28" fillId="0" borderId="16" xfId="48" applyFont="1" applyBorder="1" applyAlignment="1">
      <alignment wrapText="1"/>
    </xf>
    <xf numFmtId="0" fontId="27" fillId="0" borderId="0" xfId="48"/>
    <xf numFmtId="9" fontId="27" fillId="0" borderId="13" xfId="48" applyNumberFormat="1" applyBorder="1" applyAlignment="1">
      <alignment horizontal="right"/>
    </xf>
    <xf numFmtId="14" fontId="27" fillId="34" borderId="29" xfId="48" applyNumberFormat="1" applyFill="1" applyBorder="1"/>
    <xf numFmtId="0" fontId="28" fillId="33" borderId="13" xfId="48" applyFont="1" applyFill="1" applyBorder="1"/>
    <xf numFmtId="0" fontId="29" fillId="0" borderId="0" xfId="49"/>
    <xf numFmtId="9" fontId="27" fillId="34" borderId="38" xfId="48" applyNumberFormat="1" applyFill="1" applyBorder="1" applyAlignment="1">
      <alignment horizontal="right"/>
    </xf>
    <xf numFmtId="0" fontId="28" fillId="0" borderId="15" xfId="48" applyFont="1" applyBorder="1" applyAlignment="1">
      <alignment wrapText="1"/>
    </xf>
    <xf numFmtId="0" fontId="28" fillId="0" borderId="14" xfId="48" applyFont="1" applyBorder="1" applyAlignment="1">
      <alignment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9" fontId="27" fillId="0" borderId="27" xfId="48" applyNumberFormat="1" applyBorder="1" applyAlignment="1">
      <alignment horizontal="right"/>
    </xf>
    <xf numFmtId="9" fontId="27" fillId="34" borderId="32" xfId="48" applyNumberFormat="1" applyFill="1" applyBorder="1" applyAlignment="1">
      <alignment horizontal="right"/>
    </xf>
    <xf numFmtId="14" fontId="27" fillId="0" borderId="23" xfId="48" applyNumberFormat="1" applyBorder="1"/>
    <xf numFmtId="14" fontId="27" fillId="0" borderId="0" xfId="48" applyNumberFormat="1"/>
    <xf numFmtId="9" fontId="27" fillId="0" borderId="0" xfId="48" applyNumberFormat="1"/>
    <xf numFmtId="9" fontId="27" fillId="34" borderId="22" xfId="48" applyNumberFormat="1" applyFill="1" applyBorder="1" applyAlignment="1">
      <alignment horizontal="right"/>
    </xf>
    <xf numFmtId="9" fontId="27" fillId="34" borderId="21" xfId="48" applyNumberFormat="1" applyFill="1" applyBorder="1" applyAlignment="1">
      <alignment horizontal="right"/>
    </xf>
    <xf numFmtId="9" fontId="27" fillId="0" borderId="28" xfId="48" applyNumberFormat="1" applyBorder="1" applyAlignment="1">
      <alignment horizontal="right"/>
    </xf>
    <xf numFmtId="9" fontId="27" fillId="0" borderId="25" xfId="48" applyNumberFormat="1" applyBorder="1" applyAlignment="1">
      <alignment horizontal="right"/>
    </xf>
    <xf numFmtId="9" fontId="27" fillId="34" borderId="31" xfId="48" applyNumberFormat="1" applyFill="1" applyBorder="1" applyAlignment="1">
      <alignment horizontal="right"/>
    </xf>
    <xf numFmtId="14" fontId="27" fillId="0" borderId="33" xfId="48" applyNumberFormat="1" applyBorder="1"/>
    <xf numFmtId="9" fontId="27" fillId="0" borderId="35" xfId="48" applyNumberFormat="1" applyBorder="1" applyAlignment="1">
      <alignment horizontal="right"/>
    </xf>
    <xf numFmtId="9" fontId="27" fillId="0" borderId="26" xfId="48" applyNumberFormat="1" applyBorder="1" applyAlignment="1">
      <alignment horizontal="right"/>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applyAlignment="1">
      <alignment wrapText="1"/>
    </xf>
    <xf numFmtId="9" fontId="27" fillId="34" borderId="41" xfId="48" applyNumberFormat="1" applyFill="1" applyBorder="1" applyAlignment="1">
      <alignment horizontal="right"/>
    </xf>
    <xf numFmtId="9" fontId="27" fillId="34" borderId="42" xfId="48" applyNumberFormat="1" applyFill="1" applyBorder="1" applyAlignment="1">
      <alignment horizontal="right"/>
    </xf>
    <xf numFmtId="9" fontId="27" fillId="34" borderId="43" xfId="48" applyNumberFormat="1" applyFill="1" applyBorder="1" applyAlignment="1">
      <alignment horizontal="right"/>
    </xf>
    <xf numFmtId="14" fontId="27" fillId="34" borderId="23" xfId="48" applyNumberFormat="1" applyFill="1" applyBorder="1"/>
    <xf numFmtId="9" fontId="29" fillId="0" borderId="0" xfId="49" applyNumberFormat="1" applyAlignment="1">
      <alignment horizontal="right"/>
    </xf>
    <xf numFmtId="9" fontId="27" fillId="34" borderId="44" xfId="48" applyNumberFormat="1" applyFill="1" applyBorder="1" applyAlignment="1">
      <alignment horizontal="right"/>
    </xf>
    <xf numFmtId="9" fontId="27" fillId="34" borderId="45" xfId="48" applyNumberFormat="1" applyFill="1" applyBorder="1" applyAlignment="1">
      <alignment horizontal="right"/>
    </xf>
    <xf numFmtId="9" fontId="27" fillId="34" borderId="46" xfId="48" applyNumberFormat="1" applyFill="1" applyBorder="1" applyAlignment="1">
      <alignment horizontal="right"/>
    </xf>
    <xf numFmtId="9" fontId="27" fillId="34" borderId="27" xfId="48" applyNumberFormat="1" applyFill="1" applyBorder="1" applyAlignment="1">
      <alignment horizontal="right"/>
    </xf>
    <xf numFmtId="9" fontId="27" fillId="34" borderId="47" xfId="48" applyNumberFormat="1" applyFill="1" applyBorder="1" applyAlignment="1">
      <alignment horizontal="right"/>
    </xf>
    <xf numFmtId="9" fontId="27" fillId="34" borderId="48" xfId="48" applyNumberFormat="1" applyFill="1" applyBorder="1" applyAlignment="1">
      <alignment horizontal="right"/>
    </xf>
    <xf numFmtId="9" fontId="27" fillId="34" borderId="49" xfId="48" applyNumberFormat="1" applyFill="1" applyBorder="1" applyAlignment="1">
      <alignment horizontal="right"/>
    </xf>
    <xf numFmtId="9" fontId="27" fillId="34" borderId="50" xfId="48" applyNumberFormat="1" applyFill="1" applyBorder="1" applyAlignment="1">
      <alignment horizontal="right"/>
    </xf>
    <xf numFmtId="9" fontId="27" fillId="34" borderId="51" xfId="48" applyNumberFormat="1" applyFill="1" applyBorder="1" applyAlignment="1">
      <alignment horizontal="right"/>
    </xf>
    <xf numFmtId="9" fontId="27" fillId="34" borderId="26" xfId="48" applyNumberFormat="1" applyFill="1" applyBorder="1" applyAlignment="1">
      <alignment horizontal="right"/>
    </xf>
    <xf numFmtId="0" fontId="21" fillId="0" borderId="0" xfId="48" applyFont="1"/>
    <xf numFmtId="14" fontId="27" fillId="34" borderId="52" xfId="48" applyNumberFormat="1" applyFill="1" applyBorder="1"/>
    <xf numFmtId="9" fontId="27" fillId="34" borderId="0" xfId="48" applyNumberFormat="1" applyFill="1" applyAlignment="1">
      <alignment horizontal="right"/>
    </xf>
    <xf numFmtId="9" fontId="27" fillId="34" borderId="53" xfId="48" applyNumberFormat="1" applyFill="1" applyBorder="1" applyAlignment="1">
      <alignment horizontal="right"/>
    </xf>
    <xf numFmtId="9" fontId="27" fillId="34" borderId="54" xfId="48" applyNumberFormat="1" applyFill="1" applyBorder="1" applyAlignment="1">
      <alignment horizontal="right"/>
    </xf>
    <xf numFmtId="9" fontId="27" fillId="34" borderId="55" xfId="48" applyNumberFormat="1" applyFill="1" applyBorder="1" applyAlignment="1">
      <alignment horizontal="right"/>
    </xf>
    <xf numFmtId="0" fontId="27" fillId="35" borderId="28" xfId="49" applyFont="1" applyFill="1" applyBorder="1" applyAlignment="1">
      <alignment horizontal="right"/>
    </xf>
    <xf numFmtId="14" fontId="27" fillId="0" borderId="56" xfId="48" applyNumberFormat="1" applyBorder="1"/>
    <xf numFmtId="9" fontId="27" fillId="0" borderId="44" xfId="48" applyNumberFormat="1" applyBorder="1" applyAlignment="1">
      <alignment horizontal="right"/>
    </xf>
    <xf numFmtId="9" fontId="27" fillId="0" borderId="45" xfId="48" applyNumberFormat="1" applyBorder="1" applyAlignment="1">
      <alignment horizontal="right"/>
    </xf>
    <xf numFmtId="9" fontId="27" fillId="0" borderId="46" xfId="48" applyNumberFormat="1" applyBorder="1" applyAlignment="1">
      <alignment horizontal="right"/>
    </xf>
    <xf numFmtId="9" fontId="27" fillId="0" borderId="47" xfId="48" applyNumberFormat="1" applyBorder="1" applyAlignment="1">
      <alignment horizontal="right"/>
    </xf>
    <xf numFmtId="14" fontId="27" fillId="0" borderId="52" xfId="48" applyNumberFormat="1" applyBorder="1"/>
    <xf numFmtId="9" fontId="27" fillId="0" borderId="0" xfId="48" applyNumberFormat="1" applyAlignment="1">
      <alignment horizontal="right"/>
    </xf>
    <xf numFmtId="9" fontId="27" fillId="0" borderId="53" xfId="48" applyNumberFormat="1" applyBorder="1" applyAlignment="1">
      <alignment horizontal="right"/>
    </xf>
    <xf numFmtId="9" fontId="27" fillId="0" borderId="54" xfId="48" applyNumberFormat="1" applyBorder="1" applyAlignment="1">
      <alignment horizontal="right"/>
    </xf>
    <xf numFmtId="9" fontId="27" fillId="0" borderId="55" xfId="48" applyNumberFormat="1" applyBorder="1" applyAlignment="1">
      <alignment horizontal="right"/>
    </xf>
    <xf numFmtId="9" fontId="27" fillId="0" borderId="57" xfId="48" applyNumberFormat="1" applyBorder="1" applyAlignment="1">
      <alignment horizontal="right"/>
    </xf>
    <xf numFmtId="9" fontId="27" fillId="0" borderId="58" xfId="48" applyNumberFormat="1" applyBorder="1" applyAlignment="1">
      <alignment horizontal="right"/>
    </xf>
    <xf numFmtId="9" fontId="27" fillId="0" borderId="59" xfId="48" applyNumberFormat="1" applyBorder="1" applyAlignment="1">
      <alignment horizontal="right"/>
    </xf>
    <xf numFmtId="9" fontId="27" fillId="0" borderId="60" xfId="48" applyNumberFormat="1" applyBorder="1" applyAlignment="1">
      <alignment horizontal="right"/>
    </xf>
    <xf numFmtId="9" fontId="27" fillId="0" borderId="61" xfId="48" applyNumberFormat="1" applyBorder="1" applyAlignment="1">
      <alignment horizontal="right"/>
    </xf>
    <xf numFmtId="9" fontId="27" fillId="0" borderId="62" xfId="48" applyNumberFormat="1" applyBorder="1" applyAlignment="1">
      <alignment horizontal="right"/>
    </xf>
    <xf numFmtId="14" fontId="27" fillId="34" borderId="56" xfId="48" applyNumberFormat="1" applyFill="1" applyBorder="1"/>
    <xf numFmtId="9" fontId="27" fillId="34" borderId="57" xfId="48" applyNumberFormat="1" applyFill="1" applyBorder="1" applyAlignment="1">
      <alignment horizontal="right"/>
    </xf>
    <xf numFmtId="9" fontId="27" fillId="34" borderId="61" xfId="48" applyNumberFormat="1" applyFill="1" applyBorder="1" applyAlignment="1">
      <alignment horizontal="right"/>
    </xf>
    <xf numFmtId="9" fontId="27" fillId="34" borderId="62" xfId="48" applyNumberFormat="1" applyFill="1" applyBorder="1" applyAlignment="1">
      <alignment horizontal="right"/>
    </xf>
    <xf numFmtId="9" fontId="27" fillId="34" borderId="58" xfId="48" applyNumberFormat="1" applyFill="1" applyBorder="1" applyAlignment="1">
      <alignment horizontal="right"/>
    </xf>
    <xf numFmtId="9" fontId="27" fillId="34" borderId="59" xfId="48" applyNumberFormat="1" applyFill="1" applyBorder="1" applyAlignment="1">
      <alignment horizontal="right"/>
    </xf>
    <xf numFmtId="9" fontId="27" fillId="34" borderId="63" xfId="48" applyNumberFormat="1" applyFill="1" applyBorder="1" applyAlignment="1">
      <alignment horizontal="right"/>
    </xf>
    <xf numFmtId="9" fontId="27" fillId="34" borderId="64" xfId="48" applyNumberFormat="1" applyFill="1" applyBorder="1" applyAlignment="1">
      <alignment horizontal="right"/>
    </xf>
    <xf numFmtId="9" fontId="27" fillId="34" borderId="60" xfId="48" applyNumberFormat="1" applyFill="1" applyBorder="1" applyAlignment="1">
      <alignment horizontal="right"/>
    </xf>
    <xf numFmtId="9" fontId="29" fillId="0" borderId="0" xfId="52"/>
    <xf numFmtId="14" fontId="29" fillId="33" borderId="0" xfId="49" applyNumberFormat="1" applyFill="1" applyAlignment="1">
      <alignment horizontal="right"/>
    </xf>
    <xf numFmtId="9" fontId="29" fillId="33" borderId="0" xfId="49" applyNumberFormat="1" applyFill="1" applyAlignment="1">
      <alignment horizontal="right"/>
    </xf>
    <xf numFmtId="9" fontId="27" fillId="36" borderId="28" xfId="48" applyNumberFormat="1" applyFill="1" applyBorder="1" applyAlignment="1">
      <alignment horizontal="right"/>
    </xf>
    <xf numFmtId="14" fontId="27" fillId="0" borderId="65" xfId="48" applyNumberFormat="1" applyBorder="1"/>
    <xf numFmtId="9" fontId="27" fillId="0" borderId="66" xfId="48" applyNumberFormat="1" applyBorder="1" applyAlignment="1">
      <alignment horizontal="right"/>
    </xf>
    <xf numFmtId="9" fontId="27" fillId="0" borderId="67" xfId="48" applyNumberFormat="1" applyBorder="1" applyAlignment="1">
      <alignment horizontal="right"/>
    </xf>
    <xf numFmtId="9" fontId="27" fillId="36" borderId="68" xfId="48" applyNumberFormat="1" applyFill="1" applyBorder="1" applyAlignment="1">
      <alignment horizontal="right"/>
    </xf>
    <xf numFmtId="9" fontId="27" fillId="0" borderId="69" xfId="48" applyNumberFormat="1" applyBorder="1" applyAlignment="1">
      <alignment horizontal="right"/>
    </xf>
    <xf numFmtId="9" fontId="27" fillId="0" borderId="70" xfId="48" applyNumberFormat="1" applyBorder="1" applyAlignment="1">
      <alignment horizontal="right"/>
    </xf>
    <xf numFmtId="9" fontId="27" fillId="0" borderId="71" xfId="48" applyNumberFormat="1" applyBorder="1" applyAlignment="1">
      <alignment horizontal="right"/>
    </xf>
    <xf numFmtId="14" fontId="27" fillId="0" borderId="72" xfId="48" applyNumberFormat="1" applyBorder="1"/>
    <xf numFmtId="9" fontId="27" fillId="0" borderId="64" xfId="48" applyNumberFormat="1" applyBorder="1" applyAlignment="1">
      <alignment horizontal="right"/>
    </xf>
    <xf numFmtId="9" fontId="27" fillId="0" borderId="63" xfId="48" applyNumberFormat="1" applyBorder="1" applyAlignment="1">
      <alignment horizontal="right"/>
    </xf>
    <xf numFmtId="0" fontId="21" fillId="0" borderId="24" xfId="48" applyFont="1" applyBorder="1"/>
    <xf numFmtId="0" fontId="27" fillId="0" borderId="13" xfId="48" applyBorder="1"/>
    <xf numFmtId="0" fontId="21" fillId="0" borderId="73" xfId="48" applyFont="1" applyBorder="1"/>
    <xf numFmtId="0" fontId="21" fillId="0" borderId="13" xfId="48" applyFont="1" applyBorder="1"/>
    <xf numFmtId="0" fontId="21" fillId="33" borderId="13" xfId="48" applyFont="1" applyFill="1" applyBorder="1"/>
    <xf numFmtId="0" fontId="33" fillId="0" borderId="13" xfId="53" applyBorder="1"/>
    <xf numFmtId="0" fontId="33" fillId="0" borderId="73" xfId="53" applyBorder="1"/>
    <xf numFmtId="0" fontId="33" fillId="0" borderId="74" xfId="53" applyBorder="1"/>
    <xf numFmtId="0" fontId="21" fillId="0" borderId="74" xfId="48" applyFont="1" applyBorder="1"/>
    <xf numFmtId="0" fontId="34" fillId="33" borderId="73" xfId="48" applyFont="1" applyFill="1" applyBorder="1"/>
    <xf numFmtId="0" fontId="35" fillId="0" borderId="0" xfId="49" applyFont="1"/>
    <xf numFmtId="0" fontId="27" fillId="0" borderId="73" xfId="48" applyBorder="1"/>
    <xf numFmtId="0" fontId="34" fillId="33" borderId="13" xfId="48" applyFont="1" applyFill="1" applyBorder="1"/>
    <xf numFmtId="0" fontId="23" fillId="0" borderId="13" xfId="48" applyFont="1" applyBorder="1"/>
    <xf numFmtId="0" fontId="28" fillId="0" borderId="13" xfId="48" applyFont="1" applyBorder="1"/>
    <xf numFmtId="165" fontId="21" fillId="33" borderId="13" xfId="54" applyNumberFormat="1" applyFont="1" applyFill="1" applyBorder="1"/>
    <xf numFmtId="49" fontId="21" fillId="0" borderId="13" xfId="48" applyNumberFormat="1" applyFont="1" applyBorder="1"/>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21" fillId="0" borderId="13" xfId="48" applyFont="1" applyBorder="1"/>
    <xf numFmtId="0" fontId="33" fillId="0" borderId="13" xfId="53" applyBorder="1"/>
    <xf numFmtId="0" fontId="29" fillId="0" borderId="13" xfId="49" applyBorder="1"/>
    <xf numFmtId="0" fontId="21" fillId="0" borderId="73" xfId="48" applyFont="1" applyBorder="1" applyAlignment="1">
      <alignment horizontal="left" vertical="center" wrapText="1"/>
    </xf>
    <xf numFmtId="0" fontId="21" fillId="33" borderId="13" xfId="48" applyFont="1" applyFill="1" applyBorder="1" applyAlignment="1">
      <alignment horizontal="left"/>
    </xf>
    <xf numFmtId="0" fontId="23" fillId="0" borderId="13" xfId="48" applyFont="1" applyBorder="1"/>
  </cellXfs>
  <cellStyles count="5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xr:uid="{78509B27-DFF9-4B9B-9EDF-84E1A7023C1C}"/>
    <cellStyle name="Hyperlink 2" xfId="45" xr:uid="{E3728561-B408-4D6F-B0E7-6498EE5F8000}"/>
    <cellStyle name="Hyperlink 2 2" xfId="53" xr:uid="{5B478D00-FC9E-49F4-A7CF-F5DB6C5A6133}"/>
    <cellStyle name="Hyperlink 3" xfId="50" xr:uid="{9B2E283F-B007-401A-AC3D-222D46AE79D0}"/>
    <cellStyle name="Hyperlink_WebTable Template" xfId="46" xr:uid="{FA3B43BC-CC0D-408B-AD92-E15F52F5F15A}"/>
    <cellStyle name="Input" xfId="10" builtinId="20" customBuiltin="1"/>
    <cellStyle name="Linked Cell" xfId="13" builtinId="24" customBuiltin="1"/>
    <cellStyle name="Neutral" xfId="9" builtinId="28" customBuiltin="1"/>
    <cellStyle name="Normal" xfId="0" builtinId="0"/>
    <cellStyle name="Normal 2" xfId="43" xr:uid="{1C4C98AF-5BB6-42ED-B6C0-7D7778008655}"/>
    <cellStyle name="Normal 3" xfId="49" xr:uid="{73A44957-D044-4942-B01E-59581EDD699A}"/>
    <cellStyle name="Normal 3 2" xfId="48" xr:uid="{D496E076-1BDB-4F17-89C5-2A6E85A2DD67}"/>
    <cellStyle name="Normal 4" xfId="51" xr:uid="{CFEEF717-A2F9-40AD-9ACC-6D1E387DA992}"/>
    <cellStyle name="Normal_Accumulated 1_3 2" xfId="54" xr:uid="{65686758-5EDA-405D-9C07-B11735E9A0A5}"/>
    <cellStyle name="Normal_Cas_05Q3(met adjusted)" xfId="47" xr:uid="{EBF4FBDA-E16A-4C41-8672-2BA62F84141E}"/>
    <cellStyle name="Note" xfId="16" builtinId="10" customBuiltin="1"/>
    <cellStyle name="Output" xfId="11" builtinId="21" customBuiltin="1"/>
    <cellStyle name="Percent" xfId="1" builtinId="5"/>
    <cellStyle name="Percent 2" xfId="52" xr:uid="{6C314D9B-64B9-491F-BAE6-8949FBB6598D}"/>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4.xml"/><Relationship Id="rId23" Type="http://schemas.openxmlformats.org/officeDocument/2006/relationships/customXml" Target="../customXml/item3.xml"/><Relationship Id="rId10" Type="http://schemas.openxmlformats.org/officeDocument/2006/relationships/chartsheet" Target="chartsheets/sheet7.xml"/><Relationship Id="rId19"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Provisional</a:t>
            </a:r>
            <a:r>
              <a:rPr lang="en-GB" baseline="0"/>
              <a:t> Road Casualties by Police Force Area Jan - Jun 2020 vs 2017 - 2019 Average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CasualtiesByPoliceForce!$Z$5</c:f>
              <c:strCache>
                <c:ptCount val="1"/>
                <c:pt idx="0">
                  <c:v>Avon and Somerset Constabulary</c:v>
                </c:pt>
              </c:strCache>
            </c:strRef>
          </c:tx>
          <c:spPr>
            <a:ln w="25400" cap="rnd">
              <a:noFill/>
              <a:round/>
            </a:ln>
            <a:effectLst/>
          </c:spPr>
          <c:marker>
            <c:symbol val="circle"/>
            <c:size val="5"/>
            <c:spPr>
              <a:solidFill>
                <a:schemeClr val="accent3">
                  <a:shade val="32000"/>
                </a:schemeClr>
              </a:solidFill>
              <a:ln w="9525">
                <a:solidFill>
                  <a:schemeClr val="accent3">
                    <a:shade val="3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CasualtiesByPoliceForce!$AA$5:$AF$5</c:f>
              <c:numCache>
                <c:formatCode>0%</c:formatCode>
                <c:ptCount val="6"/>
                <c:pt idx="0">
                  <c:v>0.74920634920634921</c:v>
                </c:pt>
                <c:pt idx="1">
                  <c:v>0.86124401913875592</c:v>
                </c:pt>
                <c:pt idx="2">
                  <c:v>0.48430493273542602</c:v>
                </c:pt>
                <c:pt idx="3">
                  <c:v>0.11065573770491804</c:v>
                </c:pt>
                <c:pt idx="4">
                  <c:v>0.18786127167630057</c:v>
                </c:pt>
                <c:pt idx="5">
                  <c:v>0.25641025641025639</c:v>
                </c:pt>
              </c:numCache>
            </c:numRef>
          </c:yVal>
          <c:smooth val="0"/>
          <c:extLst>
            <c:ext xmlns:c16="http://schemas.microsoft.com/office/drawing/2014/chart" uri="{C3380CC4-5D6E-409C-BE32-E72D297353CC}">
              <c16:uniqueId val="{00000000-7D65-4E65-BC79-E1BDA22DB128}"/>
            </c:ext>
          </c:extLst>
        </c:ser>
        <c:ser>
          <c:idx val="1"/>
          <c:order val="1"/>
          <c:tx>
            <c:strRef>
              <c:f>CasualtiesByPoliceForce!$Z$6</c:f>
              <c:strCache>
                <c:ptCount val="1"/>
                <c:pt idx="0">
                  <c:v>Bedfordshire Police</c:v>
                </c:pt>
              </c:strCache>
            </c:strRef>
          </c:tx>
          <c:spPr>
            <a:ln w="25400" cap="rnd">
              <a:noFill/>
              <a:round/>
            </a:ln>
            <a:effectLst/>
          </c:spPr>
          <c:marker>
            <c:symbol val="circle"/>
            <c:size val="5"/>
            <c:spPr>
              <a:solidFill>
                <a:schemeClr val="accent3">
                  <a:shade val="35000"/>
                </a:schemeClr>
              </a:solidFill>
              <a:ln w="9525">
                <a:solidFill>
                  <a:schemeClr val="accent3">
                    <a:shade val="3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CasualtiesByPoliceForce!$AA$6:$AF$6</c:f>
              <c:numCache>
                <c:formatCode>0%</c:formatCode>
                <c:ptCount val="6"/>
                <c:pt idx="0">
                  <c:v>1.3414634146341464</c:v>
                </c:pt>
                <c:pt idx="1">
                  <c:v>1.0218340611353713</c:v>
                </c:pt>
                <c:pt idx="2">
                  <c:v>0.568359375</c:v>
                </c:pt>
                <c:pt idx="3">
                  <c:v>0.28125</c:v>
                </c:pt>
                <c:pt idx="4">
                  <c:v>0.54594594594594592</c:v>
                </c:pt>
                <c:pt idx="5">
                  <c:v>0.67542213883677304</c:v>
                </c:pt>
              </c:numCache>
            </c:numRef>
          </c:yVal>
          <c:smooth val="0"/>
          <c:extLst>
            <c:ext xmlns:c16="http://schemas.microsoft.com/office/drawing/2014/chart" uri="{C3380CC4-5D6E-409C-BE32-E72D297353CC}">
              <c16:uniqueId val="{00000001-7D65-4E65-BC79-E1BDA22DB128}"/>
            </c:ext>
          </c:extLst>
        </c:ser>
        <c:ser>
          <c:idx val="2"/>
          <c:order val="2"/>
          <c:tx>
            <c:strRef>
              <c:f>CasualtiesByPoliceForce!$Z$7</c:f>
              <c:strCache>
                <c:ptCount val="1"/>
                <c:pt idx="0">
                  <c:v>Cambridgeshire Constabulary</c:v>
                </c:pt>
              </c:strCache>
            </c:strRef>
          </c:tx>
          <c:spPr>
            <a:ln w="25400" cap="rnd">
              <a:noFill/>
              <a:round/>
            </a:ln>
            <a:effectLst/>
          </c:spPr>
          <c:marker>
            <c:symbol val="circle"/>
            <c:size val="5"/>
            <c:spPr>
              <a:solidFill>
                <a:schemeClr val="accent3">
                  <a:shade val="37000"/>
                </a:schemeClr>
              </a:solidFill>
              <a:ln w="9525">
                <a:solidFill>
                  <a:schemeClr val="accent3">
                    <a:shade val="37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CasualtiesByPoliceForce!$AA$7:$AF$7</c:f>
              <c:numCache>
                <c:formatCode>0%</c:formatCode>
                <c:ptCount val="6"/>
                <c:pt idx="0">
                  <c:v>0.87761194029850742</c:v>
                </c:pt>
                <c:pt idx="1">
                  <c:v>0.95779816513761473</c:v>
                </c:pt>
                <c:pt idx="2">
                  <c:v>0.61313868613138689</c:v>
                </c:pt>
                <c:pt idx="3">
                  <c:v>0.29458917835671339</c:v>
                </c:pt>
                <c:pt idx="4">
                  <c:v>0.5737951807228916</c:v>
                </c:pt>
                <c:pt idx="5">
                  <c:v>0.46186440677966101</c:v>
                </c:pt>
              </c:numCache>
            </c:numRef>
          </c:yVal>
          <c:smooth val="0"/>
          <c:extLst>
            <c:ext xmlns:c16="http://schemas.microsoft.com/office/drawing/2014/chart" uri="{C3380CC4-5D6E-409C-BE32-E72D297353CC}">
              <c16:uniqueId val="{00000002-7D65-4E65-BC79-E1BDA22DB128}"/>
            </c:ext>
          </c:extLst>
        </c:ser>
        <c:ser>
          <c:idx val="3"/>
          <c:order val="3"/>
          <c:tx>
            <c:strRef>
              <c:f>CasualtiesByPoliceForce!$Z$8</c:f>
              <c:strCache>
                <c:ptCount val="1"/>
                <c:pt idx="0">
                  <c:v>Central Scotland Police</c:v>
                </c:pt>
              </c:strCache>
            </c:strRef>
          </c:tx>
          <c:spPr>
            <a:ln w="25400" cap="rnd">
              <a:noFill/>
              <a:round/>
            </a:ln>
            <a:effectLst/>
          </c:spPr>
          <c:marker>
            <c:symbol val="circle"/>
            <c:size val="5"/>
            <c:spPr>
              <a:solidFill>
                <a:schemeClr val="accent3">
                  <a:shade val="40000"/>
                </a:schemeClr>
              </a:solidFill>
              <a:ln w="9525">
                <a:solidFill>
                  <a:schemeClr val="accent3">
                    <a:shade val="4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CasualtiesByPoliceForce!$AA$8:$AF$8</c:f>
              <c:numCache>
                <c:formatCode>0%</c:formatCode>
                <c:ptCount val="6"/>
                <c:pt idx="0">
                  <c:v>0.91525423728813549</c:v>
                </c:pt>
                <c:pt idx="1">
                  <c:v>0.68478260869565211</c:v>
                </c:pt>
                <c:pt idx="2">
                  <c:v>0.27966101694915252</c:v>
                </c:pt>
                <c:pt idx="3">
                  <c:v>5.6603773584905655E-2</c:v>
                </c:pt>
                <c:pt idx="4">
                  <c:v>0.28260869565217389</c:v>
                </c:pt>
                <c:pt idx="5">
                  <c:v>0.31578947368421051</c:v>
                </c:pt>
              </c:numCache>
            </c:numRef>
          </c:yVal>
          <c:smooth val="0"/>
          <c:extLst>
            <c:ext xmlns:c16="http://schemas.microsoft.com/office/drawing/2014/chart" uri="{C3380CC4-5D6E-409C-BE32-E72D297353CC}">
              <c16:uniqueId val="{00000003-7D65-4E65-BC79-E1BDA22DB128}"/>
            </c:ext>
          </c:extLst>
        </c:ser>
        <c:ser>
          <c:idx val="4"/>
          <c:order val="4"/>
          <c:tx>
            <c:strRef>
              <c:f>CasualtiesByPoliceForce!$Z$9</c:f>
              <c:strCache>
                <c:ptCount val="1"/>
                <c:pt idx="0">
                  <c:v>Cheshire Constabulary</c:v>
                </c:pt>
              </c:strCache>
            </c:strRef>
          </c:tx>
          <c:spPr>
            <a:ln w="25400" cap="rnd">
              <a:noFill/>
              <a:round/>
            </a:ln>
            <a:effectLst/>
          </c:spPr>
          <c:marker>
            <c:symbol val="circle"/>
            <c:size val="5"/>
            <c:spPr>
              <a:solidFill>
                <a:schemeClr val="accent3">
                  <a:shade val="42000"/>
                </a:schemeClr>
              </a:solidFill>
              <a:ln w="9525">
                <a:solidFill>
                  <a:schemeClr val="accent3">
                    <a:shade val="4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CasualtiesByPoliceForce!$AA$9:$AF$9</c:f>
              <c:numCache>
                <c:formatCode>0%</c:formatCode>
                <c:ptCount val="6"/>
                <c:pt idx="0">
                  <c:v>0.90936106983655274</c:v>
                </c:pt>
                <c:pt idx="1">
                  <c:v>0.99487179487179489</c:v>
                </c:pt>
                <c:pt idx="2">
                  <c:v>0.55940594059405946</c:v>
                </c:pt>
                <c:pt idx="3">
                  <c:v>0.32432432432432429</c:v>
                </c:pt>
                <c:pt idx="4">
                  <c:v>0.54066985645933019</c:v>
                </c:pt>
                <c:pt idx="5">
                  <c:v>0.5815831987075929</c:v>
                </c:pt>
              </c:numCache>
            </c:numRef>
          </c:yVal>
          <c:smooth val="0"/>
          <c:extLst>
            <c:ext xmlns:c16="http://schemas.microsoft.com/office/drawing/2014/chart" uri="{C3380CC4-5D6E-409C-BE32-E72D297353CC}">
              <c16:uniqueId val="{00000004-7D65-4E65-BC79-E1BDA22DB128}"/>
            </c:ext>
          </c:extLst>
        </c:ser>
        <c:ser>
          <c:idx val="5"/>
          <c:order val="5"/>
          <c:tx>
            <c:strRef>
              <c:f>CasualtiesByPoliceForce!$Z$10</c:f>
              <c:strCache>
                <c:ptCount val="1"/>
                <c:pt idx="0">
                  <c:v>Cleveland Police</c:v>
                </c:pt>
              </c:strCache>
            </c:strRef>
          </c:tx>
          <c:spPr>
            <a:ln w="25400" cap="rnd">
              <a:noFill/>
              <a:round/>
            </a:ln>
            <a:effectLst/>
          </c:spPr>
          <c:marker>
            <c:symbol val="circle"/>
            <c:size val="5"/>
            <c:spPr>
              <a:solidFill>
                <a:schemeClr val="accent3">
                  <a:shade val="45000"/>
                </a:schemeClr>
              </a:solidFill>
              <a:ln w="9525">
                <a:solidFill>
                  <a:schemeClr val="accent3">
                    <a:shade val="4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CasualtiesByPoliceForce!$AA$10:$AF$10</c:f>
              <c:numCache>
                <c:formatCode>0%</c:formatCode>
                <c:ptCount val="6"/>
                <c:pt idx="0">
                  <c:v>1.2307692307692308</c:v>
                </c:pt>
                <c:pt idx="1">
                  <c:v>1.0486725663716814</c:v>
                </c:pt>
                <c:pt idx="2">
                  <c:v>1</c:v>
                </c:pt>
                <c:pt idx="3">
                  <c:v>0.31578947368421051</c:v>
                </c:pt>
                <c:pt idx="4">
                  <c:v>0.46666666666666667</c:v>
                </c:pt>
                <c:pt idx="5">
                  <c:v>0.81818181818181812</c:v>
                </c:pt>
              </c:numCache>
            </c:numRef>
          </c:yVal>
          <c:smooth val="0"/>
          <c:extLst>
            <c:ext xmlns:c16="http://schemas.microsoft.com/office/drawing/2014/chart" uri="{C3380CC4-5D6E-409C-BE32-E72D297353CC}">
              <c16:uniqueId val="{00000005-7D65-4E65-BC79-E1BDA22DB128}"/>
            </c:ext>
          </c:extLst>
        </c:ser>
        <c:ser>
          <c:idx val="6"/>
          <c:order val="6"/>
          <c:tx>
            <c:strRef>
              <c:f>CasualtiesByPoliceForce!$Z$11</c:f>
              <c:strCache>
                <c:ptCount val="1"/>
                <c:pt idx="0">
                  <c:v>Cumbria Constabulary</c:v>
                </c:pt>
              </c:strCache>
            </c:strRef>
          </c:tx>
          <c:spPr>
            <a:ln w="25400" cap="rnd">
              <a:noFill/>
              <a:round/>
            </a:ln>
            <a:effectLst/>
          </c:spPr>
          <c:marker>
            <c:symbol val="circle"/>
            <c:size val="5"/>
            <c:spPr>
              <a:solidFill>
                <a:schemeClr val="accent3">
                  <a:shade val="48000"/>
                </a:schemeClr>
              </a:solidFill>
              <a:ln w="9525">
                <a:solidFill>
                  <a:schemeClr val="accent3">
                    <a:shade val="48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CasualtiesByPoliceForce!$AA$11:$AF$11</c:f>
              <c:numCache>
                <c:formatCode>0%</c:formatCode>
                <c:ptCount val="6"/>
                <c:pt idx="0">
                  <c:v>0.81891891891891899</c:v>
                </c:pt>
                <c:pt idx="1">
                  <c:v>0.5803814713896458</c:v>
                </c:pt>
                <c:pt idx="2">
                  <c:v>0.51988636363636365</c:v>
                </c:pt>
                <c:pt idx="3">
                  <c:v>0.24324324324324326</c:v>
                </c:pt>
                <c:pt idx="4">
                  <c:v>0.2608695652173913</c:v>
                </c:pt>
                <c:pt idx="5">
                  <c:v>0.53110047846889952</c:v>
                </c:pt>
              </c:numCache>
            </c:numRef>
          </c:yVal>
          <c:smooth val="0"/>
          <c:extLst>
            <c:ext xmlns:c16="http://schemas.microsoft.com/office/drawing/2014/chart" uri="{C3380CC4-5D6E-409C-BE32-E72D297353CC}">
              <c16:uniqueId val="{00000006-7D65-4E65-BC79-E1BDA22DB128}"/>
            </c:ext>
          </c:extLst>
        </c:ser>
        <c:ser>
          <c:idx val="7"/>
          <c:order val="7"/>
          <c:tx>
            <c:strRef>
              <c:f>CasualtiesByPoliceForce!$Z$12</c:f>
              <c:strCache>
                <c:ptCount val="1"/>
                <c:pt idx="0">
                  <c:v>Derbyshire Constabulary</c:v>
                </c:pt>
              </c:strCache>
            </c:strRef>
          </c:tx>
          <c:spPr>
            <a:ln w="25400" cap="rnd">
              <a:noFill/>
              <a:round/>
            </a:ln>
            <a:effectLst/>
          </c:spPr>
          <c:marker>
            <c:symbol val="circle"/>
            <c:size val="5"/>
            <c:spPr>
              <a:solidFill>
                <a:schemeClr val="accent3">
                  <a:shade val="50000"/>
                </a:schemeClr>
              </a:solidFill>
              <a:ln w="9525">
                <a:solidFill>
                  <a:schemeClr val="accent3">
                    <a:shade val="5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CasualtiesByPoliceForce!$AA$12:$AF$12</c:f>
              <c:numCache>
                <c:formatCode>0%</c:formatCode>
                <c:ptCount val="6"/>
                <c:pt idx="0">
                  <c:v>1.1297071129707112</c:v>
                </c:pt>
                <c:pt idx="1">
                  <c:v>1.0902777777777777</c:v>
                </c:pt>
                <c:pt idx="2">
                  <c:v>0.79347826086956519</c:v>
                </c:pt>
                <c:pt idx="3">
                  <c:v>0.38104838709677419</c:v>
                </c:pt>
                <c:pt idx="4">
                  <c:v>0.69886363636363635</c:v>
                </c:pt>
                <c:pt idx="5">
                  <c:v>0.66371681415929196</c:v>
                </c:pt>
              </c:numCache>
            </c:numRef>
          </c:yVal>
          <c:smooth val="0"/>
          <c:extLst>
            <c:ext xmlns:c16="http://schemas.microsoft.com/office/drawing/2014/chart" uri="{C3380CC4-5D6E-409C-BE32-E72D297353CC}">
              <c16:uniqueId val="{00000007-7D65-4E65-BC79-E1BDA22DB128}"/>
            </c:ext>
          </c:extLst>
        </c:ser>
        <c:ser>
          <c:idx val="8"/>
          <c:order val="8"/>
          <c:tx>
            <c:strRef>
              <c:f>CasualtiesByPoliceForce!$Z$13</c:f>
              <c:strCache>
                <c:ptCount val="1"/>
                <c:pt idx="0">
                  <c:v>Devon and Cornwall Constabulary</c:v>
                </c:pt>
              </c:strCache>
            </c:strRef>
          </c:tx>
          <c:spPr>
            <a:ln w="25400" cap="rnd">
              <a:noFill/>
              <a:round/>
            </a:ln>
            <a:effectLst/>
          </c:spPr>
          <c:marker>
            <c:symbol val="circle"/>
            <c:size val="5"/>
            <c:spPr>
              <a:solidFill>
                <a:schemeClr val="accent3">
                  <a:shade val="53000"/>
                </a:schemeClr>
              </a:solidFill>
              <a:ln w="9525">
                <a:solidFill>
                  <a:schemeClr val="accent3">
                    <a:shade val="53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CasualtiesByPoliceForce!$AA$13:$AF$13</c:f>
              <c:numCache>
                <c:formatCode>0%</c:formatCode>
                <c:ptCount val="6"/>
                <c:pt idx="0">
                  <c:v>0.94808743169398912</c:v>
                </c:pt>
                <c:pt idx="1">
                  <c:v>0.99899091826437947</c:v>
                </c:pt>
                <c:pt idx="2">
                  <c:v>0.76167315175097272</c:v>
                </c:pt>
                <c:pt idx="3">
                  <c:v>0.26393728222996515</c:v>
                </c:pt>
                <c:pt idx="4">
                  <c:v>0.5903716216216216</c:v>
                </c:pt>
                <c:pt idx="5">
                  <c:v>0.57038834951456308</c:v>
                </c:pt>
              </c:numCache>
            </c:numRef>
          </c:yVal>
          <c:smooth val="0"/>
          <c:extLst>
            <c:ext xmlns:c16="http://schemas.microsoft.com/office/drawing/2014/chart" uri="{C3380CC4-5D6E-409C-BE32-E72D297353CC}">
              <c16:uniqueId val="{00000008-7D65-4E65-BC79-E1BDA22DB128}"/>
            </c:ext>
          </c:extLst>
        </c:ser>
        <c:ser>
          <c:idx val="9"/>
          <c:order val="9"/>
          <c:tx>
            <c:strRef>
              <c:f>CasualtiesByPoliceForce!$Z$14</c:f>
              <c:strCache>
                <c:ptCount val="1"/>
                <c:pt idx="0">
                  <c:v>Dorset Police</c:v>
                </c:pt>
              </c:strCache>
            </c:strRef>
          </c:tx>
          <c:spPr>
            <a:ln w="25400" cap="rnd">
              <a:noFill/>
              <a:round/>
            </a:ln>
            <a:effectLst/>
          </c:spPr>
          <c:marker>
            <c:symbol val="circle"/>
            <c:size val="5"/>
            <c:spPr>
              <a:solidFill>
                <a:schemeClr val="accent3">
                  <a:shade val="55000"/>
                </a:schemeClr>
              </a:solidFill>
              <a:ln w="9525">
                <a:solidFill>
                  <a:schemeClr val="accent3">
                    <a:shade val="5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CasualtiesByPoliceForce!$AA$14:$AF$14</c:f>
              <c:numCache>
                <c:formatCode>0%</c:formatCode>
                <c:ptCount val="6"/>
                <c:pt idx="0">
                  <c:v>1.1305263157894736</c:v>
                </c:pt>
                <c:pt idx="1">
                  <c:v>1.1881188118811883</c:v>
                </c:pt>
                <c:pt idx="2">
                  <c:v>0.79816513761467889</c:v>
                </c:pt>
                <c:pt idx="3">
                  <c:v>0.27149321266968324</c:v>
                </c:pt>
                <c:pt idx="4">
                  <c:v>0.6143790849673203</c:v>
                </c:pt>
                <c:pt idx="5">
                  <c:v>0.69411764705882351</c:v>
                </c:pt>
              </c:numCache>
            </c:numRef>
          </c:yVal>
          <c:smooth val="0"/>
          <c:extLst>
            <c:ext xmlns:c16="http://schemas.microsoft.com/office/drawing/2014/chart" uri="{C3380CC4-5D6E-409C-BE32-E72D297353CC}">
              <c16:uniqueId val="{00000009-7D65-4E65-BC79-E1BDA22DB128}"/>
            </c:ext>
          </c:extLst>
        </c:ser>
        <c:ser>
          <c:idx val="10"/>
          <c:order val="10"/>
          <c:tx>
            <c:strRef>
              <c:f>CasualtiesByPoliceForce!$Z$15</c:f>
              <c:strCache>
                <c:ptCount val="1"/>
                <c:pt idx="0">
                  <c:v>Dumfries and Galloway Constabulary</c:v>
                </c:pt>
              </c:strCache>
            </c:strRef>
          </c:tx>
          <c:spPr>
            <a:ln w="25400" cap="rnd">
              <a:noFill/>
              <a:round/>
            </a:ln>
            <a:effectLst/>
          </c:spPr>
          <c:marker>
            <c:symbol val="circle"/>
            <c:size val="5"/>
            <c:spPr>
              <a:solidFill>
                <a:schemeClr val="accent3">
                  <a:shade val="58000"/>
                </a:schemeClr>
              </a:solidFill>
              <a:ln w="9525">
                <a:solidFill>
                  <a:schemeClr val="accent3">
                    <a:shade val="58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CasualtiesByPoliceForce!$AA$15:$AF$15</c:f>
              <c:numCache>
                <c:formatCode>0%</c:formatCode>
                <c:ptCount val="6"/>
                <c:pt idx="0">
                  <c:v>0.34285714285714286</c:v>
                </c:pt>
                <c:pt idx="1">
                  <c:v>0.11842105263157895</c:v>
                </c:pt>
                <c:pt idx="2">
                  <c:v>0.26582278481012661</c:v>
                </c:pt>
                <c:pt idx="3">
                  <c:v>0.26923076923076922</c:v>
                </c:pt>
                <c:pt idx="4">
                  <c:v>5.454545454545455E-2</c:v>
                </c:pt>
                <c:pt idx="5">
                  <c:v>0.64615384615384608</c:v>
                </c:pt>
              </c:numCache>
            </c:numRef>
          </c:yVal>
          <c:smooth val="0"/>
          <c:extLst>
            <c:ext xmlns:c16="http://schemas.microsoft.com/office/drawing/2014/chart" uri="{C3380CC4-5D6E-409C-BE32-E72D297353CC}">
              <c16:uniqueId val="{0000000A-7D65-4E65-BC79-E1BDA22DB128}"/>
            </c:ext>
          </c:extLst>
        </c:ser>
        <c:ser>
          <c:idx val="11"/>
          <c:order val="11"/>
          <c:tx>
            <c:strRef>
              <c:f>CasualtiesByPoliceForce!$Z$16</c:f>
              <c:strCache>
                <c:ptCount val="1"/>
                <c:pt idx="0">
                  <c:v>Durham Constabulary</c:v>
                </c:pt>
              </c:strCache>
            </c:strRef>
          </c:tx>
          <c:spPr>
            <a:ln w="25400" cap="rnd">
              <a:noFill/>
              <a:round/>
            </a:ln>
            <a:effectLst/>
          </c:spPr>
          <c:marker>
            <c:symbol val="circle"/>
            <c:size val="5"/>
            <c:spPr>
              <a:solidFill>
                <a:schemeClr val="accent3">
                  <a:shade val="61000"/>
                </a:schemeClr>
              </a:solidFill>
              <a:ln w="9525">
                <a:solidFill>
                  <a:schemeClr val="accent3">
                    <a:shade val="61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CasualtiesByPoliceForce!$AA$16:$AF$16</c:f>
              <c:numCache>
                <c:formatCode>0%</c:formatCode>
                <c:ptCount val="6"/>
                <c:pt idx="0">
                  <c:v>0.88111888111888115</c:v>
                </c:pt>
                <c:pt idx="1">
                  <c:v>0.76451612903225807</c:v>
                </c:pt>
                <c:pt idx="2">
                  <c:v>0.60182370820668696</c:v>
                </c:pt>
                <c:pt idx="3">
                  <c:v>0.2441860465116279</c:v>
                </c:pt>
                <c:pt idx="4">
                  <c:v>0.41379310344827586</c:v>
                </c:pt>
                <c:pt idx="5">
                  <c:v>0.5892857142857143</c:v>
                </c:pt>
              </c:numCache>
            </c:numRef>
          </c:yVal>
          <c:smooth val="0"/>
          <c:extLst>
            <c:ext xmlns:c16="http://schemas.microsoft.com/office/drawing/2014/chart" uri="{C3380CC4-5D6E-409C-BE32-E72D297353CC}">
              <c16:uniqueId val="{0000000B-7D65-4E65-BC79-E1BDA22DB128}"/>
            </c:ext>
          </c:extLst>
        </c:ser>
        <c:ser>
          <c:idx val="12"/>
          <c:order val="12"/>
          <c:tx>
            <c:strRef>
              <c:f>CasualtiesByPoliceForce!$Z$17</c:f>
              <c:strCache>
                <c:ptCount val="1"/>
                <c:pt idx="0">
                  <c:v>Dyfed-Powys Police</c:v>
                </c:pt>
              </c:strCache>
            </c:strRef>
          </c:tx>
          <c:spPr>
            <a:ln w="25400" cap="rnd">
              <a:noFill/>
              <a:round/>
            </a:ln>
            <a:effectLst/>
          </c:spPr>
          <c:marker>
            <c:symbol val="circle"/>
            <c:size val="5"/>
            <c:spPr>
              <a:solidFill>
                <a:schemeClr val="accent3">
                  <a:shade val="63000"/>
                </a:schemeClr>
              </a:solidFill>
              <a:ln w="9525">
                <a:solidFill>
                  <a:schemeClr val="accent3">
                    <a:shade val="63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CasualtiesByPoliceForce!$AA$17:$AF$17</c:f>
              <c:numCache>
                <c:formatCode>0%</c:formatCode>
                <c:ptCount val="6"/>
                <c:pt idx="0">
                  <c:v>0.97115384615384615</c:v>
                </c:pt>
                <c:pt idx="1">
                  <c:v>0.78857142857142859</c:v>
                </c:pt>
                <c:pt idx="2">
                  <c:v>0.71962616822429903</c:v>
                </c:pt>
                <c:pt idx="3">
                  <c:v>0.24857142857142855</c:v>
                </c:pt>
                <c:pt idx="4">
                  <c:v>0.33165829145728648</c:v>
                </c:pt>
                <c:pt idx="5">
                  <c:v>0.41432225063938616</c:v>
                </c:pt>
              </c:numCache>
            </c:numRef>
          </c:yVal>
          <c:smooth val="0"/>
          <c:extLst>
            <c:ext xmlns:c16="http://schemas.microsoft.com/office/drawing/2014/chart" uri="{C3380CC4-5D6E-409C-BE32-E72D297353CC}">
              <c16:uniqueId val="{0000000C-7D65-4E65-BC79-E1BDA22DB128}"/>
            </c:ext>
          </c:extLst>
        </c:ser>
        <c:ser>
          <c:idx val="13"/>
          <c:order val="13"/>
          <c:tx>
            <c:strRef>
              <c:f>CasualtiesByPoliceForce!$Z$18</c:f>
              <c:strCache>
                <c:ptCount val="1"/>
                <c:pt idx="0">
                  <c:v>Essex Police</c:v>
                </c:pt>
              </c:strCache>
            </c:strRef>
          </c:tx>
          <c:spPr>
            <a:ln w="25400" cap="rnd">
              <a:noFill/>
              <a:round/>
            </a:ln>
            <a:effectLst/>
          </c:spPr>
          <c:marker>
            <c:symbol val="circle"/>
            <c:size val="5"/>
            <c:spPr>
              <a:solidFill>
                <a:schemeClr val="accent3">
                  <a:shade val="66000"/>
                </a:schemeClr>
              </a:solidFill>
              <a:ln w="9525">
                <a:solidFill>
                  <a:schemeClr val="accent3">
                    <a:shade val="66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CasualtiesByPoliceForce!$AA$18:$AF$18</c:f>
              <c:numCache>
                <c:formatCode>0%</c:formatCode>
                <c:ptCount val="6"/>
                <c:pt idx="0">
                  <c:v>0.9041501976284585</c:v>
                </c:pt>
                <c:pt idx="1">
                  <c:v>0.93886010362694294</c:v>
                </c:pt>
                <c:pt idx="2">
                  <c:v>0.79220779220779225</c:v>
                </c:pt>
                <c:pt idx="3">
                  <c:v>0.31775700934579437</c:v>
                </c:pt>
                <c:pt idx="4">
                  <c:v>0.59781619654231122</c:v>
                </c:pt>
                <c:pt idx="5">
                  <c:v>0.7407407407407407</c:v>
                </c:pt>
              </c:numCache>
            </c:numRef>
          </c:yVal>
          <c:smooth val="0"/>
          <c:extLst>
            <c:ext xmlns:c16="http://schemas.microsoft.com/office/drawing/2014/chart" uri="{C3380CC4-5D6E-409C-BE32-E72D297353CC}">
              <c16:uniqueId val="{0000000D-7D65-4E65-BC79-E1BDA22DB128}"/>
            </c:ext>
          </c:extLst>
        </c:ser>
        <c:ser>
          <c:idx val="14"/>
          <c:order val="14"/>
          <c:tx>
            <c:strRef>
              <c:f>CasualtiesByPoliceForce!$Z$19</c:f>
              <c:strCache>
                <c:ptCount val="1"/>
                <c:pt idx="0">
                  <c:v>Fife Constabulary</c:v>
                </c:pt>
              </c:strCache>
            </c:strRef>
          </c:tx>
          <c:spPr>
            <a:ln w="25400" cap="rnd">
              <a:noFill/>
              <a:round/>
            </a:ln>
            <a:effectLst/>
          </c:spPr>
          <c:marker>
            <c:symbol val="circle"/>
            <c:size val="5"/>
            <c:spPr>
              <a:solidFill>
                <a:schemeClr val="accent3">
                  <a:shade val="68000"/>
                </a:schemeClr>
              </a:solidFill>
              <a:ln w="9525">
                <a:solidFill>
                  <a:schemeClr val="accent3">
                    <a:shade val="68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CasualtiesByPoliceForce!$AA$19:$AF$19</c:f>
              <c:numCache>
                <c:formatCode>0%</c:formatCode>
                <c:ptCount val="6"/>
                <c:pt idx="0">
                  <c:v>0.8571428571428571</c:v>
                </c:pt>
                <c:pt idx="1">
                  <c:v>1.1099999999999999</c:v>
                </c:pt>
                <c:pt idx="2">
                  <c:v>0.84848484848484851</c:v>
                </c:pt>
                <c:pt idx="3">
                  <c:v>0.3</c:v>
                </c:pt>
                <c:pt idx="4">
                  <c:v>0.57954545454545459</c:v>
                </c:pt>
                <c:pt idx="5">
                  <c:v>0.49484536082474223</c:v>
                </c:pt>
              </c:numCache>
            </c:numRef>
          </c:yVal>
          <c:smooth val="0"/>
          <c:extLst>
            <c:ext xmlns:c16="http://schemas.microsoft.com/office/drawing/2014/chart" uri="{C3380CC4-5D6E-409C-BE32-E72D297353CC}">
              <c16:uniqueId val="{0000000E-7D65-4E65-BC79-E1BDA22DB128}"/>
            </c:ext>
          </c:extLst>
        </c:ser>
        <c:ser>
          <c:idx val="15"/>
          <c:order val="15"/>
          <c:tx>
            <c:strRef>
              <c:f>CasualtiesByPoliceForce!$Z$20</c:f>
              <c:strCache>
                <c:ptCount val="1"/>
                <c:pt idx="0">
                  <c:v>Gloucestershire Constabulary</c:v>
                </c:pt>
              </c:strCache>
            </c:strRef>
          </c:tx>
          <c:spPr>
            <a:ln w="25400" cap="rnd">
              <a:noFill/>
              <a:round/>
            </a:ln>
            <a:effectLst/>
          </c:spPr>
          <c:marker>
            <c:symbol val="circle"/>
            <c:size val="5"/>
            <c:spPr>
              <a:solidFill>
                <a:schemeClr val="accent3">
                  <a:shade val="71000"/>
                </a:schemeClr>
              </a:solidFill>
              <a:ln w="9525">
                <a:solidFill>
                  <a:schemeClr val="accent3">
                    <a:shade val="71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CasualtiesByPoliceForce!$AA$20:$AF$20</c:f>
              <c:numCache>
                <c:formatCode>0%</c:formatCode>
                <c:ptCount val="6"/>
                <c:pt idx="0">
                  <c:v>1.345679012345679</c:v>
                </c:pt>
                <c:pt idx="1">
                  <c:v>0.96774193548387089</c:v>
                </c:pt>
                <c:pt idx="2">
                  <c:v>0.85074626865671643</c:v>
                </c:pt>
                <c:pt idx="3">
                  <c:v>0.35443037974683544</c:v>
                </c:pt>
                <c:pt idx="4">
                  <c:v>0.73863636363636365</c:v>
                </c:pt>
                <c:pt idx="5">
                  <c:v>0.4576271186440678</c:v>
                </c:pt>
              </c:numCache>
            </c:numRef>
          </c:yVal>
          <c:smooth val="0"/>
          <c:extLst>
            <c:ext xmlns:c16="http://schemas.microsoft.com/office/drawing/2014/chart" uri="{C3380CC4-5D6E-409C-BE32-E72D297353CC}">
              <c16:uniqueId val="{0000000F-7D65-4E65-BC79-E1BDA22DB128}"/>
            </c:ext>
          </c:extLst>
        </c:ser>
        <c:ser>
          <c:idx val="16"/>
          <c:order val="16"/>
          <c:tx>
            <c:strRef>
              <c:f>CasualtiesByPoliceForce!$Z$21</c:f>
              <c:strCache>
                <c:ptCount val="1"/>
                <c:pt idx="0">
                  <c:v>Grampian Police</c:v>
                </c:pt>
              </c:strCache>
            </c:strRef>
          </c:tx>
          <c:spPr>
            <a:ln w="25400" cap="rnd">
              <a:noFill/>
              <a:round/>
            </a:ln>
            <a:effectLst/>
          </c:spPr>
          <c:marker>
            <c:symbol val="circle"/>
            <c:size val="5"/>
            <c:spPr>
              <a:solidFill>
                <a:schemeClr val="accent3">
                  <a:shade val="74000"/>
                </a:schemeClr>
              </a:solidFill>
              <a:ln w="9525">
                <a:solidFill>
                  <a:schemeClr val="accent3">
                    <a:shade val="74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CasualtiesByPoliceForce!$AA$21:$AF$21</c:f>
              <c:numCache>
                <c:formatCode>0%</c:formatCode>
                <c:ptCount val="6"/>
                <c:pt idx="0">
                  <c:v>0.59281437125748504</c:v>
                </c:pt>
                <c:pt idx="1">
                  <c:v>0.60810810810810811</c:v>
                </c:pt>
                <c:pt idx="2">
                  <c:v>0.38709677419354838</c:v>
                </c:pt>
                <c:pt idx="3">
                  <c:v>0.45</c:v>
                </c:pt>
                <c:pt idx="4">
                  <c:v>0.11731843575418995</c:v>
                </c:pt>
                <c:pt idx="5">
                  <c:v>0.15686274509803921</c:v>
                </c:pt>
              </c:numCache>
            </c:numRef>
          </c:yVal>
          <c:smooth val="0"/>
          <c:extLst>
            <c:ext xmlns:c16="http://schemas.microsoft.com/office/drawing/2014/chart" uri="{C3380CC4-5D6E-409C-BE32-E72D297353CC}">
              <c16:uniqueId val="{00000010-7D65-4E65-BC79-E1BDA22DB128}"/>
            </c:ext>
          </c:extLst>
        </c:ser>
        <c:ser>
          <c:idx val="17"/>
          <c:order val="17"/>
          <c:tx>
            <c:strRef>
              <c:f>CasualtiesByPoliceForce!$Z$22</c:f>
              <c:strCache>
                <c:ptCount val="1"/>
                <c:pt idx="0">
                  <c:v>Greater Manchester Police</c:v>
                </c:pt>
              </c:strCache>
            </c:strRef>
          </c:tx>
          <c:spPr>
            <a:ln w="25400" cap="rnd">
              <a:noFill/>
              <a:round/>
            </a:ln>
            <a:effectLst/>
          </c:spPr>
          <c:marker>
            <c:symbol val="circle"/>
            <c:size val="5"/>
            <c:spPr>
              <a:solidFill>
                <a:schemeClr val="accent3">
                  <a:shade val="76000"/>
                </a:schemeClr>
              </a:solidFill>
              <a:ln w="9525">
                <a:solidFill>
                  <a:schemeClr val="accent3">
                    <a:shade val="76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CasualtiesByPoliceForce!$AA$22:$AF$22</c:f>
              <c:numCache>
                <c:formatCode>0%</c:formatCode>
                <c:ptCount val="6"/>
                <c:pt idx="0">
                  <c:v>0.86632390745501286</c:v>
                </c:pt>
                <c:pt idx="1">
                  <c:v>0.91103507271171935</c:v>
                </c:pt>
                <c:pt idx="2">
                  <c:v>0.70055599682287528</c:v>
                </c:pt>
                <c:pt idx="3">
                  <c:v>0.34673366834170855</c:v>
                </c:pt>
                <c:pt idx="4">
                  <c:v>0.43797121315969845</c:v>
                </c:pt>
                <c:pt idx="5">
                  <c:v>0.52287581699346408</c:v>
                </c:pt>
              </c:numCache>
            </c:numRef>
          </c:yVal>
          <c:smooth val="0"/>
          <c:extLst>
            <c:ext xmlns:c16="http://schemas.microsoft.com/office/drawing/2014/chart" uri="{C3380CC4-5D6E-409C-BE32-E72D297353CC}">
              <c16:uniqueId val="{00000011-7D65-4E65-BC79-E1BDA22DB128}"/>
            </c:ext>
          </c:extLst>
        </c:ser>
        <c:ser>
          <c:idx val="18"/>
          <c:order val="18"/>
          <c:tx>
            <c:strRef>
              <c:f>CasualtiesByPoliceForce!$Z$23</c:f>
              <c:strCache>
                <c:ptCount val="1"/>
                <c:pt idx="0">
                  <c:v>Gwent Police</c:v>
                </c:pt>
              </c:strCache>
            </c:strRef>
          </c:tx>
          <c:spPr>
            <a:ln w="25400" cap="rnd">
              <a:noFill/>
              <a:round/>
            </a:ln>
            <a:effectLst/>
          </c:spPr>
          <c:marker>
            <c:symbol val="circle"/>
            <c:size val="5"/>
            <c:spPr>
              <a:solidFill>
                <a:schemeClr val="accent3">
                  <a:shade val="79000"/>
                </a:schemeClr>
              </a:solidFill>
              <a:ln w="9525">
                <a:solidFill>
                  <a:schemeClr val="accent3">
                    <a:shade val="79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CasualtiesByPoliceForce!$AA$23:$AF$23</c:f>
              <c:numCache>
                <c:formatCode>0%</c:formatCode>
                <c:ptCount val="6"/>
                <c:pt idx="0">
                  <c:v>0.74117647058823533</c:v>
                </c:pt>
                <c:pt idx="1">
                  <c:v>0.83720930232558133</c:v>
                </c:pt>
                <c:pt idx="2">
                  <c:v>0.58636363636363642</c:v>
                </c:pt>
                <c:pt idx="3">
                  <c:v>0</c:v>
                </c:pt>
                <c:pt idx="4">
                  <c:v>0</c:v>
                </c:pt>
                <c:pt idx="5">
                  <c:v>0</c:v>
                </c:pt>
              </c:numCache>
            </c:numRef>
          </c:yVal>
          <c:smooth val="0"/>
          <c:extLst>
            <c:ext xmlns:c16="http://schemas.microsoft.com/office/drawing/2014/chart" uri="{C3380CC4-5D6E-409C-BE32-E72D297353CC}">
              <c16:uniqueId val="{00000012-7D65-4E65-BC79-E1BDA22DB128}"/>
            </c:ext>
          </c:extLst>
        </c:ser>
        <c:ser>
          <c:idx val="19"/>
          <c:order val="19"/>
          <c:tx>
            <c:strRef>
              <c:f>CasualtiesByPoliceForce!$Z$24</c:f>
              <c:strCache>
                <c:ptCount val="1"/>
                <c:pt idx="0">
                  <c:v>Hampshire Constabulary</c:v>
                </c:pt>
              </c:strCache>
            </c:strRef>
          </c:tx>
          <c:spPr>
            <a:ln w="25400" cap="rnd">
              <a:noFill/>
              <a:round/>
            </a:ln>
            <a:effectLst/>
          </c:spPr>
          <c:marker>
            <c:symbol val="circle"/>
            <c:size val="5"/>
            <c:spPr>
              <a:solidFill>
                <a:schemeClr val="accent3">
                  <a:shade val="81000"/>
                </a:schemeClr>
              </a:solidFill>
              <a:ln w="9525">
                <a:solidFill>
                  <a:schemeClr val="accent3">
                    <a:shade val="81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CasualtiesByPoliceForce!$AA$24:$AF$24</c:f>
              <c:numCache>
                <c:formatCode>0%</c:formatCode>
                <c:ptCount val="6"/>
                <c:pt idx="0">
                  <c:v>1.0448613376835236</c:v>
                </c:pt>
                <c:pt idx="1">
                  <c:v>0.84789008832188417</c:v>
                </c:pt>
                <c:pt idx="2">
                  <c:v>0.75673249551166966</c:v>
                </c:pt>
                <c:pt idx="3">
                  <c:v>0.38511627906976748</c:v>
                </c:pt>
                <c:pt idx="4">
                  <c:v>0.54247266610597145</c:v>
                </c:pt>
                <c:pt idx="5">
                  <c:v>0.68769968051118213</c:v>
                </c:pt>
              </c:numCache>
            </c:numRef>
          </c:yVal>
          <c:smooth val="0"/>
          <c:extLst>
            <c:ext xmlns:c16="http://schemas.microsoft.com/office/drawing/2014/chart" uri="{C3380CC4-5D6E-409C-BE32-E72D297353CC}">
              <c16:uniqueId val="{00000013-7D65-4E65-BC79-E1BDA22DB128}"/>
            </c:ext>
          </c:extLst>
        </c:ser>
        <c:ser>
          <c:idx val="20"/>
          <c:order val="20"/>
          <c:tx>
            <c:strRef>
              <c:f>CasualtiesByPoliceForce!$Z$25</c:f>
              <c:strCache>
                <c:ptCount val="1"/>
                <c:pt idx="0">
                  <c:v>Hertfordshire Constabulary</c:v>
                </c:pt>
              </c:strCache>
            </c:strRef>
          </c:tx>
          <c:spPr>
            <a:ln w="25400" cap="rnd">
              <a:noFill/>
              <a:round/>
            </a:ln>
            <a:effectLst/>
          </c:spPr>
          <c:marker>
            <c:symbol val="circle"/>
            <c:size val="5"/>
            <c:spPr>
              <a:solidFill>
                <a:schemeClr val="accent3">
                  <a:shade val="84000"/>
                </a:schemeClr>
              </a:solidFill>
              <a:ln w="9525">
                <a:solidFill>
                  <a:schemeClr val="accent3">
                    <a:shade val="84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CasualtiesByPoliceForce!$AA$25:$AF$25</c:f>
              <c:numCache>
                <c:formatCode>0%</c:formatCode>
                <c:ptCount val="6"/>
                <c:pt idx="0">
                  <c:v>0.86693548387096775</c:v>
                </c:pt>
                <c:pt idx="1">
                  <c:v>0.8815384615384616</c:v>
                </c:pt>
                <c:pt idx="2">
                  <c:v>0.66034985422740533</c:v>
                </c:pt>
                <c:pt idx="3">
                  <c:v>0.36801242236024845</c:v>
                </c:pt>
                <c:pt idx="4">
                  <c:v>0.41750358680057387</c:v>
                </c:pt>
                <c:pt idx="5">
                  <c:v>0.56611039794608464</c:v>
                </c:pt>
              </c:numCache>
            </c:numRef>
          </c:yVal>
          <c:smooth val="0"/>
          <c:extLst>
            <c:ext xmlns:c16="http://schemas.microsoft.com/office/drawing/2014/chart" uri="{C3380CC4-5D6E-409C-BE32-E72D297353CC}">
              <c16:uniqueId val="{00000014-7D65-4E65-BC79-E1BDA22DB128}"/>
            </c:ext>
          </c:extLst>
        </c:ser>
        <c:ser>
          <c:idx val="21"/>
          <c:order val="21"/>
          <c:tx>
            <c:strRef>
              <c:f>CasualtiesByPoliceForce!$Z$26</c:f>
              <c:strCache>
                <c:ptCount val="1"/>
                <c:pt idx="0">
                  <c:v>Humberside Police</c:v>
                </c:pt>
              </c:strCache>
            </c:strRef>
          </c:tx>
          <c:spPr>
            <a:ln w="25400" cap="rnd">
              <a:noFill/>
              <a:round/>
            </a:ln>
            <a:effectLst/>
          </c:spPr>
          <c:marker>
            <c:symbol val="circle"/>
            <c:size val="5"/>
            <c:spPr>
              <a:solidFill>
                <a:schemeClr val="accent3">
                  <a:shade val="87000"/>
                </a:schemeClr>
              </a:solidFill>
              <a:ln w="9525">
                <a:solidFill>
                  <a:schemeClr val="accent3">
                    <a:shade val="87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CasualtiesByPoliceForce!$AA$26:$AF$26</c:f>
              <c:numCache>
                <c:formatCode>0%</c:formatCode>
                <c:ptCount val="6"/>
                <c:pt idx="0">
                  <c:v>0.95380434782608692</c:v>
                </c:pt>
                <c:pt idx="1">
                  <c:v>0.87987519500780031</c:v>
                </c:pt>
                <c:pt idx="2">
                  <c:v>0.5879194630872483</c:v>
                </c:pt>
                <c:pt idx="3">
                  <c:v>0.25541125541125542</c:v>
                </c:pt>
                <c:pt idx="4">
                  <c:v>0.39901477832512311</c:v>
                </c:pt>
                <c:pt idx="5">
                  <c:v>0.6987951807228916</c:v>
                </c:pt>
              </c:numCache>
            </c:numRef>
          </c:yVal>
          <c:smooth val="0"/>
          <c:extLst>
            <c:ext xmlns:c16="http://schemas.microsoft.com/office/drawing/2014/chart" uri="{C3380CC4-5D6E-409C-BE32-E72D297353CC}">
              <c16:uniqueId val="{00000015-7D65-4E65-BC79-E1BDA22DB128}"/>
            </c:ext>
          </c:extLst>
        </c:ser>
        <c:ser>
          <c:idx val="22"/>
          <c:order val="22"/>
          <c:tx>
            <c:strRef>
              <c:f>CasualtiesByPoliceForce!$Z$27</c:f>
              <c:strCache>
                <c:ptCount val="1"/>
                <c:pt idx="0">
                  <c:v>Kent Police</c:v>
                </c:pt>
              </c:strCache>
            </c:strRef>
          </c:tx>
          <c:spPr>
            <a:ln w="25400" cap="rnd">
              <a:noFill/>
              <a:round/>
            </a:ln>
            <a:effectLst/>
          </c:spPr>
          <c:marker>
            <c:symbol val="circle"/>
            <c:size val="5"/>
            <c:spPr>
              <a:solidFill>
                <a:schemeClr val="accent3">
                  <a:shade val="89000"/>
                </a:schemeClr>
              </a:solidFill>
              <a:ln w="9525">
                <a:solidFill>
                  <a:schemeClr val="accent3">
                    <a:shade val="89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CasualtiesByPoliceForce!$AA$27:$AF$27</c:f>
              <c:numCache>
                <c:formatCode>0%</c:formatCode>
                <c:ptCount val="6"/>
                <c:pt idx="0">
                  <c:v>1.0103026400515134</c:v>
                </c:pt>
                <c:pt idx="1">
                  <c:v>1.034965034965035</c:v>
                </c:pt>
                <c:pt idx="2">
                  <c:v>0.67789473684210522</c:v>
                </c:pt>
                <c:pt idx="3">
                  <c:v>0.32253313696612662</c:v>
                </c:pt>
                <c:pt idx="4">
                  <c:v>0.48475016223231671</c:v>
                </c:pt>
                <c:pt idx="5">
                  <c:v>0.68010075566750627</c:v>
                </c:pt>
              </c:numCache>
            </c:numRef>
          </c:yVal>
          <c:smooth val="0"/>
          <c:extLst>
            <c:ext xmlns:c16="http://schemas.microsoft.com/office/drawing/2014/chart" uri="{C3380CC4-5D6E-409C-BE32-E72D297353CC}">
              <c16:uniqueId val="{00000016-7D65-4E65-BC79-E1BDA22DB128}"/>
            </c:ext>
          </c:extLst>
        </c:ser>
        <c:ser>
          <c:idx val="23"/>
          <c:order val="23"/>
          <c:tx>
            <c:strRef>
              <c:f>CasualtiesByPoliceForce!$Z$28</c:f>
              <c:strCache>
                <c:ptCount val="1"/>
                <c:pt idx="0">
                  <c:v>Lancashire Constabulary</c:v>
                </c:pt>
              </c:strCache>
            </c:strRef>
          </c:tx>
          <c:spPr>
            <a:ln w="25400" cap="rnd">
              <a:noFill/>
              <a:round/>
            </a:ln>
            <a:effectLst/>
          </c:spPr>
          <c:marker>
            <c:symbol val="circle"/>
            <c:size val="5"/>
            <c:spPr>
              <a:solidFill>
                <a:schemeClr val="accent3">
                  <a:shade val="92000"/>
                </a:schemeClr>
              </a:solidFill>
              <a:ln w="9525">
                <a:solidFill>
                  <a:schemeClr val="accent3">
                    <a:shade val="9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CasualtiesByPoliceForce!$AA$28:$AF$28</c:f>
              <c:numCache>
                <c:formatCode>0%</c:formatCode>
                <c:ptCount val="6"/>
                <c:pt idx="0">
                  <c:v>0.83561643835616439</c:v>
                </c:pt>
                <c:pt idx="1">
                  <c:v>1.1744680851063831</c:v>
                </c:pt>
                <c:pt idx="2">
                  <c:v>0.66505324298160695</c:v>
                </c:pt>
                <c:pt idx="3">
                  <c:v>0.26487523992322459</c:v>
                </c:pt>
                <c:pt idx="4">
                  <c:v>0.47576006573541491</c:v>
                </c:pt>
                <c:pt idx="5">
                  <c:v>0.62864721485411146</c:v>
                </c:pt>
              </c:numCache>
            </c:numRef>
          </c:yVal>
          <c:smooth val="0"/>
          <c:extLst>
            <c:ext xmlns:c16="http://schemas.microsoft.com/office/drawing/2014/chart" uri="{C3380CC4-5D6E-409C-BE32-E72D297353CC}">
              <c16:uniqueId val="{00000017-7D65-4E65-BC79-E1BDA22DB128}"/>
            </c:ext>
          </c:extLst>
        </c:ser>
        <c:ser>
          <c:idx val="24"/>
          <c:order val="24"/>
          <c:tx>
            <c:strRef>
              <c:f>CasualtiesByPoliceForce!$Z$29</c:f>
              <c:strCache>
                <c:ptCount val="1"/>
                <c:pt idx="0">
                  <c:v>Leicestershire Constabulary</c:v>
                </c:pt>
              </c:strCache>
            </c:strRef>
          </c:tx>
          <c:spPr>
            <a:ln w="25400" cap="rnd">
              <a:noFill/>
              <a:round/>
            </a:ln>
            <a:effectLst/>
          </c:spPr>
          <c:marker>
            <c:symbol val="circle"/>
            <c:size val="5"/>
            <c:spPr>
              <a:solidFill>
                <a:schemeClr val="accent3">
                  <a:shade val="94000"/>
                </a:schemeClr>
              </a:solidFill>
              <a:ln w="9525">
                <a:solidFill>
                  <a:schemeClr val="accent3">
                    <a:shade val="94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CasualtiesByPoliceForce!$AA$29:$AF$29</c:f>
              <c:numCache>
                <c:formatCode>0%</c:formatCode>
                <c:ptCount val="6"/>
                <c:pt idx="0">
                  <c:v>0.87449392712550611</c:v>
                </c:pt>
                <c:pt idx="1">
                  <c:v>0.92037470725995307</c:v>
                </c:pt>
                <c:pt idx="2">
                  <c:v>0.63894523326572006</c:v>
                </c:pt>
                <c:pt idx="3">
                  <c:v>0.26415094339622641</c:v>
                </c:pt>
                <c:pt idx="4">
                  <c:v>0.46236559139784944</c:v>
                </c:pt>
                <c:pt idx="5">
                  <c:v>0.55897435897435899</c:v>
                </c:pt>
              </c:numCache>
            </c:numRef>
          </c:yVal>
          <c:smooth val="0"/>
          <c:extLst>
            <c:ext xmlns:c16="http://schemas.microsoft.com/office/drawing/2014/chart" uri="{C3380CC4-5D6E-409C-BE32-E72D297353CC}">
              <c16:uniqueId val="{00000018-7D65-4E65-BC79-E1BDA22DB128}"/>
            </c:ext>
          </c:extLst>
        </c:ser>
        <c:ser>
          <c:idx val="25"/>
          <c:order val="25"/>
          <c:tx>
            <c:strRef>
              <c:f>CasualtiesByPoliceForce!$Z$30</c:f>
              <c:strCache>
                <c:ptCount val="1"/>
                <c:pt idx="0">
                  <c:v>Lincolnshire Police</c:v>
                </c:pt>
              </c:strCache>
            </c:strRef>
          </c:tx>
          <c:spPr>
            <a:ln w="25400" cap="rnd">
              <a:noFill/>
              <a:round/>
            </a:ln>
            <a:effectLst/>
          </c:spPr>
          <c:marker>
            <c:symbol val="circle"/>
            <c:size val="5"/>
            <c:spPr>
              <a:solidFill>
                <a:schemeClr val="accent3">
                  <a:shade val="97000"/>
                </a:schemeClr>
              </a:solidFill>
              <a:ln w="9525">
                <a:solidFill>
                  <a:schemeClr val="accent3">
                    <a:shade val="97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CasualtiesByPoliceForce!$AA$30:$AF$30</c:f>
              <c:numCache>
                <c:formatCode>0%</c:formatCode>
                <c:ptCount val="6"/>
                <c:pt idx="0">
                  <c:v>0.89695945945945943</c:v>
                </c:pt>
                <c:pt idx="1">
                  <c:v>0.98181818181818181</c:v>
                </c:pt>
                <c:pt idx="2">
                  <c:v>0.85</c:v>
                </c:pt>
                <c:pt idx="3">
                  <c:v>0.22961730449251247</c:v>
                </c:pt>
                <c:pt idx="4">
                  <c:v>0.52695652173913043</c:v>
                </c:pt>
                <c:pt idx="5">
                  <c:v>0.55348837209302326</c:v>
                </c:pt>
              </c:numCache>
            </c:numRef>
          </c:yVal>
          <c:smooth val="0"/>
          <c:extLst>
            <c:ext xmlns:c16="http://schemas.microsoft.com/office/drawing/2014/chart" uri="{C3380CC4-5D6E-409C-BE32-E72D297353CC}">
              <c16:uniqueId val="{00000019-7D65-4E65-BC79-E1BDA22DB128}"/>
            </c:ext>
          </c:extLst>
        </c:ser>
        <c:ser>
          <c:idx val="26"/>
          <c:order val="26"/>
          <c:tx>
            <c:strRef>
              <c:f>CasualtiesByPoliceForce!$Z$31</c:f>
              <c:strCache>
                <c:ptCount val="1"/>
                <c:pt idx="0">
                  <c:v>Lothian and Borders Police</c:v>
                </c:pt>
              </c:strCache>
            </c:strRef>
          </c:tx>
          <c:spPr>
            <a:ln w="25400" cap="rnd">
              <a:noFill/>
              <a:round/>
            </a:ln>
            <a:effectLst/>
          </c:spPr>
          <c:marker>
            <c:symbol val="circle"/>
            <c:size val="5"/>
            <c:spPr>
              <a:solidFill>
                <a:schemeClr val="accent3"/>
              </a:solidFill>
              <a:ln w="9525">
                <a:solidFill>
                  <a:schemeClr val="accent3"/>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CasualtiesByPoliceForce!$AA$31:$AF$31</c:f>
              <c:numCache>
                <c:formatCode>0%</c:formatCode>
                <c:ptCount val="6"/>
                <c:pt idx="0">
                  <c:v>0.62833675564681724</c:v>
                </c:pt>
                <c:pt idx="1">
                  <c:v>0.61670235546038543</c:v>
                </c:pt>
                <c:pt idx="2">
                  <c:v>0.52034261241970026</c:v>
                </c:pt>
                <c:pt idx="3">
                  <c:v>0.15681818181818183</c:v>
                </c:pt>
                <c:pt idx="4">
                  <c:v>0.35181236673773986</c:v>
                </c:pt>
                <c:pt idx="5">
                  <c:v>0.43413729128014844</c:v>
                </c:pt>
              </c:numCache>
            </c:numRef>
          </c:yVal>
          <c:smooth val="0"/>
          <c:extLst>
            <c:ext xmlns:c16="http://schemas.microsoft.com/office/drawing/2014/chart" uri="{C3380CC4-5D6E-409C-BE32-E72D297353CC}">
              <c16:uniqueId val="{0000001A-7D65-4E65-BC79-E1BDA22DB128}"/>
            </c:ext>
          </c:extLst>
        </c:ser>
        <c:ser>
          <c:idx val="27"/>
          <c:order val="27"/>
          <c:tx>
            <c:strRef>
              <c:f>CasualtiesByPoliceForce!$Z$32</c:f>
              <c:strCache>
                <c:ptCount val="1"/>
                <c:pt idx="0">
                  <c:v>Merseyside Police</c:v>
                </c:pt>
              </c:strCache>
            </c:strRef>
          </c:tx>
          <c:spPr>
            <a:ln w="25400" cap="rnd">
              <a:noFill/>
              <a:round/>
            </a:ln>
            <a:effectLst/>
          </c:spPr>
          <c:marker>
            <c:symbol val="circle"/>
            <c:size val="5"/>
            <c:spPr>
              <a:solidFill>
                <a:schemeClr val="accent3">
                  <a:tint val="98000"/>
                </a:schemeClr>
              </a:solidFill>
              <a:ln w="9525">
                <a:solidFill>
                  <a:schemeClr val="accent3">
                    <a:tint val="98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CasualtiesByPoliceForce!$AA$32:$AF$32</c:f>
              <c:numCache>
                <c:formatCode>0%</c:formatCode>
                <c:ptCount val="6"/>
                <c:pt idx="0">
                  <c:v>1.1497797356828194</c:v>
                </c:pt>
                <c:pt idx="1">
                  <c:v>0.99069767441860468</c:v>
                </c:pt>
                <c:pt idx="2">
                  <c:v>0.71370967741935487</c:v>
                </c:pt>
                <c:pt idx="3">
                  <c:v>0.4072847682119205</c:v>
                </c:pt>
                <c:pt idx="4">
                  <c:v>0.54367666232073009</c:v>
                </c:pt>
                <c:pt idx="5">
                  <c:v>0.63178807947019866</c:v>
                </c:pt>
              </c:numCache>
            </c:numRef>
          </c:yVal>
          <c:smooth val="0"/>
          <c:extLst>
            <c:ext xmlns:c16="http://schemas.microsoft.com/office/drawing/2014/chart" uri="{C3380CC4-5D6E-409C-BE32-E72D297353CC}">
              <c16:uniqueId val="{0000001B-7D65-4E65-BC79-E1BDA22DB128}"/>
            </c:ext>
          </c:extLst>
        </c:ser>
        <c:ser>
          <c:idx val="28"/>
          <c:order val="28"/>
          <c:tx>
            <c:strRef>
              <c:f>CasualtiesByPoliceForce!$Z$33</c:f>
              <c:strCache>
                <c:ptCount val="1"/>
                <c:pt idx="0">
                  <c:v>Metropolitan Police</c:v>
                </c:pt>
              </c:strCache>
            </c:strRef>
          </c:tx>
          <c:spPr>
            <a:ln w="25400" cap="rnd">
              <a:noFill/>
              <a:round/>
            </a:ln>
            <a:effectLst/>
          </c:spPr>
          <c:marker>
            <c:symbol val="circle"/>
            <c:size val="5"/>
            <c:spPr>
              <a:solidFill>
                <a:schemeClr val="accent3">
                  <a:tint val="95000"/>
                </a:schemeClr>
              </a:solidFill>
              <a:ln w="9525">
                <a:solidFill>
                  <a:schemeClr val="accent3">
                    <a:tint val="9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CasualtiesByPoliceForce!$AA$33:$AF$33</c:f>
              <c:numCache>
                <c:formatCode>0%</c:formatCode>
                <c:ptCount val="6"/>
                <c:pt idx="0">
                  <c:v>0.91655450874831768</c:v>
                </c:pt>
                <c:pt idx="1">
                  <c:v>0.95218145044784741</c:v>
                </c:pt>
                <c:pt idx="2">
                  <c:v>0.66267682263329708</c:v>
                </c:pt>
                <c:pt idx="3">
                  <c:v>0.34921070693205214</c:v>
                </c:pt>
                <c:pt idx="4">
                  <c:v>0.57014925373134329</c:v>
                </c:pt>
                <c:pt idx="5">
                  <c:v>0.66199208917655517</c:v>
                </c:pt>
              </c:numCache>
            </c:numRef>
          </c:yVal>
          <c:smooth val="0"/>
          <c:extLst>
            <c:ext xmlns:c16="http://schemas.microsoft.com/office/drawing/2014/chart" uri="{C3380CC4-5D6E-409C-BE32-E72D297353CC}">
              <c16:uniqueId val="{0000001C-7D65-4E65-BC79-E1BDA22DB128}"/>
            </c:ext>
          </c:extLst>
        </c:ser>
        <c:ser>
          <c:idx val="29"/>
          <c:order val="29"/>
          <c:tx>
            <c:strRef>
              <c:f>CasualtiesByPoliceForce!$Z$34</c:f>
              <c:strCache>
                <c:ptCount val="1"/>
                <c:pt idx="0">
                  <c:v>Norfolk Constabulary</c:v>
                </c:pt>
              </c:strCache>
            </c:strRef>
          </c:tx>
          <c:spPr>
            <a:ln w="25400" cap="rnd">
              <a:noFill/>
              <a:round/>
            </a:ln>
            <a:effectLst/>
          </c:spPr>
          <c:marker>
            <c:symbol val="circle"/>
            <c:size val="5"/>
            <c:spPr>
              <a:solidFill>
                <a:schemeClr val="accent3">
                  <a:tint val="93000"/>
                </a:schemeClr>
              </a:solidFill>
              <a:ln w="9525">
                <a:solidFill>
                  <a:schemeClr val="accent3">
                    <a:tint val="93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CasualtiesByPoliceForce!$AA$34:$AF$34</c:f>
              <c:numCache>
                <c:formatCode>0%</c:formatCode>
                <c:ptCount val="6"/>
                <c:pt idx="0">
                  <c:v>0.89026275115919629</c:v>
                </c:pt>
                <c:pt idx="1">
                  <c:v>0.96894409937888204</c:v>
                </c:pt>
                <c:pt idx="2">
                  <c:v>0.87789473684210517</c:v>
                </c:pt>
                <c:pt idx="3">
                  <c:v>0.2857142857142857</c:v>
                </c:pt>
                <c:pt idx="4">
                  <c:v>0.53553719008264467</c:v>
                </c:pt>
                <c:pt idx="5">
                  <c:v>0.73118279569892475</c:v>
                </c:pt>
              </c:numCache>
            </c:numRef>
          </c:yVal>
          <c:smooth val="0"/>
          <c:extLst>
            <c:ext xmlns:c16="http://schemas.microsoft.com/office/drawing/2014/chart" uri="{C3380CC4-5D6E-409C-BE32-E72D297353CC}">
              <c16:uniqueId val="{0000001D-7D65-4E65-BC79-E1BDA22DB128}"/>
            </c:ext>
          </c:extLst>
        </c:ser>
        <c:ser>
          <c:idx val="30"/>
          <c:order val="30"/>
          <c:tx>
            <c:strRef>
              <c:f>CasualtiesByPoliceForce!$Z$35</c:f>
              <c:strCache>
                <c:ptCount val="1"/>
                <c:pt idx="0">
                  <c:v>North Wales Police</c:v>
                </c:pt>
              </c:strCache>
            </c:strRef>
          </c:tx>
          <c:spPr>
            <a:ln w="25400" cap="rnd">
              <a:noFill/>
              <a:round/>
            </a:ln>
            <a:effectLst/>
          </c:spPr>
          <c:marker>
            <c:symbol val="circle"/>
            <c:size val="5"/>
            <c:spPr>
              <a:solidFill>
                <a:schemeClr val="accent3">
                  <a:tint val="90000"/>
                </a:schemeClr>
              </a:solidFill>
              <a:ln w="9525">
                <a:solidFill>
                  <a:schemeClr val="accent3">
                    <a:tint val="9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CasualtiesByPoliceForce!$AA$35:$AF$35</c:f>
              <c:numCache>
                <c:formatCode>0%</c:formatCode>
                <c:ptCount val="6"/>
                <c:pt idx="0">
                  <c:v>0.56896551724137934</c:v>
                </c:pt>
                <c:pt idx="1">
                  <c:v>0.24573378839590443</c:v>
                </c:pt>
                <c:pt idx="2">
                  <c:v>0.11650485436893204</c:v>
                </c:pt>
                <c:pt idx="3">
                  <c:v>3.0303030303030304E-2</c:v>
                </c:pt>
                <c:pt idx="4">
                  <c:v>0.3033707865168539</c:v>
                </c:pt>
                <c:pt idx="5">
                  <c:v>0.31531531531531531</c:v>
                </c:pt>
              </c:numCache>
            </c:numRef>
          </c:yVal>
          <c:smooth val="0"/>
          <c:extLst>
            <c:ext xmlns:c16="http://schemas.microsoft.com/office/drawing/2014/chart" uri="{C3380CC4-5D6E-409C-BE32-E72D297353CC}">
              <c16:uniqueId val="{0000001E-7D65-4E65-BC79-E1BDA22DB128}"/>
            </c:ext>
          </c:extLst>
        </c:ser>
        <c:ser>
          <c:idx val="31"/>
          <c:order val="31"/>
          <c:tx>
            <c:strRef>
              <c:f>CasualtiesByPoliceForce!$Z$36</c:f>
              <c:strCache>
                <c:ptCount val="1"/>
                <c:pt idx="0">
                  <c:v>North Yorkshire Police</c:v>
                </c:pt>
              </c:strCache>
            </c:strRef>
          </c:tx>
          <c:spPr>
            <a:ln w="25400" cap="rnd">
              <a:noFill/>
              <a:round/>
            </a:ln>
            <a:effectLst/>
          </c:spPr>
          <c:marker>
            <c:symbol val="circle"/>
            <c:size val="5"/>
            <c:spPr>
              <a:solidFill>
                <a:schemeClr val="accent3">
                  <a:tint val="88000"/>
                </a:schemeClr>
              </a:solidFill>
              <a:ln w="9525">
                <a:solidFill>
                  <a:schemeClr val="accent3">
                    <a:tint val="88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CasualtiesByPoliceForce!$AA$36:$AF$36</c:f>
              <c:numCache>
                <c:formatCode>0%</c:formatCode>
                <c:ptCount val="6"/>
                <c:pt idx="0">
                  <c:v>0.81973434535104373</c:v>
                </c:pt>
                <c:pt idx="1">
                  <c:v>0.68737864077669908</c:v>
                </c:pt>
                <c:pt idx="2">
                  <c:v>0.60946745562130178</c:v>
                </c:pt>
                <c:pt idx="3">
                  <c:v>0.17801047120418848</c:v>
                </c:pt>
                <c:pt idx="4">
                  <c:v>0.38258164852255055</c:v>
                </c:pt>
                <c:pt idx="5">
                  <c:v>0.39279869067103113</c:v>
                </c:pt>
              </c:numCache>
            </c:numRef>
          </c:yVal>
          <c:smooth val="0"/>
          <c:extLst>
            <c:ext xmlns:c16="http://schemas.microsoft.com/office/drawing/2014/chart" uri="{C3380CC4-5D6E-409C-BE32-E72D297353CC}">
              <c16:uniqueId val="{0000001F-7D65-4E65-BC79-E1BDA22DB128}"/>
            </c:ext>
          </c:extLst>
        </c:ser>
        <c:ser>
          <c:idx val="32"/>
          <c:order val="32"/>
          <c:tx>
            <c:strRef>
              <c:f>CasualtiesByPoliceForce!$Z$37</c:f>
              <c:strCache>
                <c:ptCount val="1"/>
                <c:pt idx="0">
                  <c:v>Northamptonshire Police</c:v>
                </c:pt>
              </c:strCache>
            </c:strRef>
          </c:tx>
          <c:spPr>
            <a:ln w="25400" cap="rnd">
              <a:noFill/>
              <a:round/>
            </a:ln>
            <a:effectLst/>
          </c:spPr>
          <c:marker>
            <c:symbol val="circle"/>
            <c:size val="5"/>
            <c:spPr>
              <a:solidFill>
                <a:schemeClr val="accent3">
                  <a:tint val="85000"/>
                </a:schemeClr>
              </a:solidFill>
              <a:ln w="9525">
                <a:solidFill>
                  <a:schemeClr val="accent3">
                    <a:tint val="8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CasualtiesByPoliceForce!$AA$37:$AF$37</c:f>
              <c:numCache>
                <c:formatCode>0%</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20-7D65-4E65-BC79-E1BDA22DB128}"/>
            </c:ext>
          </c:extLst>
        </c:ser>
        <c:ser>
          <c:idx val="33"/>
          <c:order val="33"/>
          <c:tx>
            <c:strRef>
              <c:f>CasualtiesByPoliceForce!$Z$38</c:f>
              <c:strCache>
                <c:ptCount val="1"/>
                <c:pt idx="0">
                  <c:v>Northern Constabulary</c:v>
                </c:pt>
              </c:strCache>
            </c:strRef>
          </c:tx>
          <c:spPr>
            <a:ln w="25400" cap="rnd">
              <a:noFill/>
              <a:round/>
            </a:ln>
            <a:effectLst/>
          </c:spPr>
          <c:marker>
            <c:symbol val="circle"/>
            <c:size val="5"/>
            <c:spPr>
              <a:solidFill>
                <a:schemeClr val="accent3">
                  <a:tint val="82000"/>
                </a:schemeClr>
              </a:solidFill>
              <a:ln w="9525">
                <a:solidFill>
                  <a:schemeClr val="accent3">
                    <a:tint val="8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CasualtiesByPoliceForce!$AA$38:$AF$38</c:f>
              <c:numCache>
                <c:formatCode>0%</c:formatCode>
                <c:ptCount val="6"/>
                <c:pt idx="0">
                  <c:v>0.57352941176470584</c:v>
                </c:pt>
                <c:pt idx="1">
                  <c:v>0.85074626865671643</c:v>
                </c:pt>
                <c:pt idx="2">
                  <c:v>0.34426229508196721</c:v>
                </c:pt>
                <c:pt idx="3">
                  <c:v>0.328125</c:v>
                </c:pt>
                <c:pt idx="4">
                  <c:v>0.28187919463087252</c:v>
                </c:pt>
                <c:pt idx="5">
                  <c:v>0.19867549668874171</c:v>
                </c:pt>
              </c:numCache>
            </c:numRef>
          </c:yVal>
          <c:smooth val="0"/>
          <c:extLst>
            <c:ext xmlns:c16="http://schemas.microsoft.com/office/drawing/2014/chart" uri="{C3380CC4-5D6E-409C-BE32-E72D297353CC}">
              <c16:uniqueId val="{00000021-7D65-4E65-BC79-E1BDA22DB128}"/>
            </c:ext>
          </c:extLst>
        </c:ser>
        <c:ser>
          <c:idx val="34"/>
          <c:order val="34"/>
          <c:tx>
            <c:strRef>
              <c:f>CasualtiesByPoliceForce!$Z$39</c:f>
              <c:strCache>
                <c:ptCount val="1"/>
                <c:pt idx="0">
                  <c:v>Northumbria Police</c:v>
                </c:pt>
              </c:strCache>
            </c:strRef>
          </c:tx>
          <c:spPr>
            <a:ln w="25400" cap="rnd">
              <a:noFill/>
              <a:round/>
            </a:ln>
            <a:effectLst/>
          </c:spPr>
          <c:marker>
            <c:symbol val="circle"/>
            <c:size val="5"/>
            <c:spPr>
              <a:solidFill>
                <a:schemeClr val="accent3">
                  <a:tint val="80000"/>
                </a:schemeClr>
              </a:solidFill>
              <a:ln w="9525">
                <a:solidFill>
                  <a:schemeClr val="accent3">
                    <a:tint val="8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CasualtiesByPoliceForce!$AA$39:$AF$39</c:f>
              <c:numCache>
                <c:formatCode>0%</c:formatCode>
                <c:ptCount val="6"/>
                <c:pt idx="0">
                  <c:v>1.107883817427386</c:v>
                </c:pt>
                <c:pt idx="1">
                  <c:v>0.91207153502235472</c:v>
                </c:pt>
                <c:pt idx="2">
                  <c:v>0.63363754889178625</c:v>
                </c:pt>
                <c:pt idx="3">
                  <c:v>0.29403409090909094</c:v>
                </c:pt>
                <c:pt idx="4">
                  <c:v>0.4044943820224719</c:v>
                </c:pt>
                <c:pt idx="5">
                  <c:v>0.55813953488372092</c:v>
                </c:pt>
              </c:numCache>
            </c:numRef>
          </c:yVal>
          <c:smooth val="0"/>
          <c:extLst>
            <c:ext xmlns:c16="http://schemas.microsoft.com/office/drawing/2014/chart" uri="{C3380CC4-5D6E-409C-BE32-E72D297353CC}">
              <c16:uniqueId val="{00000022-7D65-4E65-BC79-E1BDA22DB128}"/>
            </c:ext>
          </c:extLst>
        </c:ser>
        <c:ser>
          <c:idx val="35"/>
          <c:order val="35"/>
          <c:tx>
            <c:strRef>
              <c:f>CasualtiesByPoliceForce!$Z$40</c:f>
              <c:strCache>
                <c:ptCount val="1"/>
                <c:pt idx="0">
                  <c:v>Nottinghamshire Police</c:v>
                </c:pt>
              </c:strCache>
            </c:strRef>
          </c:tx>
          <c:spPr>
            <a:ln w="25400" cap="rnd">
              <a:noFill/>
              <a:round/>
            </a:ln>
            <a:effectLst/>
          </c:spPr>
          <c:marker>
            <c:symbol val="circle"/>
            <c:size val="5"/>
            <c:spPr>
              <a:solidFill>
                <a:schemeClr val="accent3">
                  <a:tint val="77000"/>
                </a:schemeClr>
              </a:solidFill>
              <a:ln w="9525">
                <a:solidFill>
                  <a:schemeClr val="accent3">
                    <a:tint val="77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CasualtiesByPoliceForce!$AA$40:$AF$40</c:f>
              <c:numCache>
                <c:formatCode>0%</c:formatCode>
                <c:ptCount val="6"/>
                <c:pt idx="0">
                  <c:v>0.80522565320665074</c:v>
                </c:pt>
                <c:pt idx="1">
                  <c:v>0.72064777327935226</c:v>
                </c:pt>
                <c:pt idx="2">
                  <c:v>0.57261410788381739</c:v>
                </c:pt>
                <c:pt idx="3">
                  <c:v>0.35375191424196017</c:v>
                </c:pt>
                <c:pt idx="4">
                  <c:v>0.53731343283582089</c:v>
                </c:pt>
                <c:pt idx="5">
                  <c:v>0.51237623762376239</c:v>
                </c:pt>
              </c:numCache>
            </c:numRef>
          </c:yVal>
          <c:smooth val="0"/>
          <c:extLst>
            <c:ext xmlns:c16="http://schemas.microsoft.com/office/drawing/2014/chart" uri="{C3380CC4-5D6E-409C-BE32-E72D297353CC}">
              <c16:uniqueId val="{00000023-7D65-4E65-BC79-E1BDA22DB128}"/>
            </c:ext>
          </c:extLst>
        </c:ser>
        <c:ser>
          <c:idx val="36"/>
          <c:order val="36"/>
          <c:tx>
            <c:strRef>
              <c:f>CasualtiesByPoliceForce!$Z$41</c:f>
              <c:strCache>
                <c:ptCount val="1"/>
                <c:pt idx="0">
                  <c:v>South Wales Police</c:v>
                </c:pt>
              </c:strCache>
            </c:strRef>
          </c:tx>
          <c:spPr>
            <a:ln w="25400" cap="rnd">
              <a:noFill/>
              <a:round/>
            </a:ln>
            <a:effectLst/>
          </c:spPr>
          <c:marker>
            <c:symbol val="circle"/>
            <c:size val="5"/>
            <c:spPr>
              <a:solidFill>
                <a:schemeClr val="accent3">
                  <a:tint val="75000"/>
                </a:schemeClr>
              </a:solidFill>
              <a:ln w="9525">
                <a:solidFill>
                  <a:schemeClr val="accent3">
                    <a:tint val="7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CasualtiesByPoliceForce!$AA$41:$AF$41</c:f>
              <c:numCache>
                <c:formatCode>0%</c:formatCode>
                <c:ptCount val="6"/>
                <c:pt idx="0">
                  <c:v>0.78409090909090906</c:v>
                </c:pt>
                <c:pt idx="1">
                  <c:v>0.6096579476861167</c:v>
                </c:pt>
                <c:pt idx="2">
                  <c:v>0.58579881656804733</c:v>
                </c:pt>
                <c:pt idx="3">
                  <c:v>0.29473684210526313</c:v>
                </c:pt>
                <c:pt idx="4">
                  <c:v>0</c:v>
                </c:pt>
                <c:pt idx="5">
                  <c:v>0</c:v>
                </c:pt>
              </c:numCache>
            </c:numRef>
          </c:yVal>
          <c:smooth val="0"/>
          <c:extLst>
            <c:ext xmlns:c16="http://schemas.microsoft.com/office/drawing/2014/chart" uri="{C3380CC4-5D6E-409C-BE32-E72D297353CC}">
              <c16:uniqueId val="{00000024-7D65-4E65-BC79-E1BDA22DB128}"/>
            </c:ext>
          </c:extLst>
        </c:ser>
        <c:ser>
          <c:idx val="37"/>
          <c:order val="37"/>
          <c:tx>
            <c:strRef>
              <c:f>CasualtiesByPoliceForce!$Z$42</c:f>
              <c:strCache>
                <c:ptCount val="1"/>
                <c:pt idx="0">
                  <c:v>South Yorkshire Police</c:v>
                </c:pt>
              </c:strCache>
            </c:strRef>
          </c:tx>
          <c:spPr>
            <a:ln w="25400" cap="rnd">
              <a:noFill/>
              <a:round/>
            </a:ln>
            <a:effectLst/>
          </c:spPr>
          <c:marker>
            <c:symbol val="circle"/>
            <c:size val="5"/>
            <c:spPr>
              <a:solidFill>
                <a:schemeClr val="accent3">
                  <a:tint val="72000"/>
                </a:schemeClr>
              </a:solidFill>
              <a:ln w="9525">
                <a:solidFill>
                  <a:schemeClr val="accent3">
                    <a:tint val="7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CasualtiesByPoliceForce!$AA$42:$AF$42</c:f>
              <c:numCache>
                <c:formatCode>0%</c:formatCode>
                <c:ptCount val="6"/>
                <c:pt idx="0">
                  <c:v>1</c:v>
                </c:pt>
                <c:pt idx="1">
                  <c:v>1.0099750623441397</c:v>
                </c:pt>
                <c:pt idx="2">
                  <c:v>0.63403781979977747</c:v>
                </c:pt>
                <c:pt idx="3">
                  <c:v>0.38684210526315788</c:v>
                </c:pt>
                <c:pt idx="4">
                  <c:v>0.4290657439446367</c:v>
                </c:pt>
                <c:pt idx="5">
                  <c:v>0.7072120559741657</c:v>
                </c:pt>
              </c:numCache>
            </c:numRef>
          </c:yVal>
          <c:smooth val="0"/>
          <c:extLst>
            <c:ext xmlns:c16="http://schemas.microsoft.com/office/drawing/2014/chart" uri="{C3380CC4-5D6E-409C-BE32-E72D297353CC}">
              <c16:uniqueId val="{00000025-7D65-4E65-BC79-E1BDA22DB128}"/>
            </c:ext>
          </c:extLst>
        </c:ser>
        <c:ser>
          <c:idx val="38"/>
          <c:order val="38"/>
          <c:tx>
            <c:strRef>
              <c:f>CasualtiesByPoliceForce!$Z$43</c:f>
              <c:strCache>
                <c:ptCount val="1"/>
                <c:pt idx="0">
                  <c:v>Staffordshire Police</c:v>
                </c:pt>
              </c:strCache>
            </c:strRef>
          </c:tx>
          <c:spPr>
            <a:ln w="25400" cap="rnd">
              <a:noFill/>
              <a:round/>
            </a:ln>
            <a:effectLst/>
          </c:spPr>
          <c:marker>
            <c:symbol val="circle"/>
            <c:size val="5"/>
            <c:spPr>
              <a:solidFill>
                <a:schemeClr val="accent3">
                  <a:tint val="69000"/>
                </a:schemeClr>
              </a:solidFill>
              <a:ln w="9525">
                <a:solidFill>
                  <a:schemeClr val="accent3">
                    <a:tint val="69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CasualtiesByPoliceForce!$AA$43:$AF$43</c:f>
              <c:numCache>
                <c:formatCode>0%</c:formatCode>
                <c:ptCount val="6"/>
                <c:pt idx="0">
                  <c:v>0.71502590673575128</c:v>
                </c:pt>
                <c:pt idx="1">
                  <c:v>0.73665480427046259</c:v>
                </c:pt>
                <c:pt idx="2">
                  <c:v>0.45525291828793774</c:v>
                </c:pt>
                <c:pt idx="3">
                  <c:v>0.24288840262582057</c:v>
                </c:pt>
                <c:pt idx="4">
                  <c:v>0.34951456310679613</c:v>
                </c:pt>
                <c:pt idx="5">
                  <c:v>0.36062717770034841</c:v>
                </c:pt>
              </c:numCache>
            </c:numRef>
          </c:yVal>
          <c:smooth val="0"/>
          <c:extLst>
            <c:ext xmlns:c16="http://schemas.microsoft.com/office/drawing/2014/chart" uri="{C3380CC4-5D6E-409C-BE32-E72D297353CC}">
              <c16:uniqueId val="{00000026-7D65-4E65-BC79-E1BDA22DB128}"/>
            </c:ext>
          </c:extLst>
        </c:ser>
        <c:ser>
          <c:idx val="39"/>
          <c:order val="39"/>
          <c:tx>
            <c:strRef>
              <c:f>CasualtiesByPoliceForce!$Z$44</c:f>
              <c:strCache>
                <c:ptCount val="1"/>
                <c:pt idx="0">
                  <c:v>Strathclyde Police</c:v>
                </c:pt>
              </c:strCache>
            </c:strRef>
          </c:tx>
          <c:spPr>
            <a:ln w="25400" cap="rnd">
              <a:noFill/>
              <a:round/>
            </a:ln>
            <a:effectLst/>
          </c:spPr>
          <c:marker>
            <c:symbol val="circle"/>
            <c:size val="5"/>
            <c:spPr>
              <a:solidFill>
                <a:schemeClr val="accent3">
                  <a:tint val="67000"/>
                </a:schemeClr>
              </a:solidFill>
              <a:ln w="9525">
                <a:solidFill>
                  <a:schemeClr val="accent3">
                    <a:tint val="67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CasualtiesByPoliceForce!$AA$44:$AF$44</c:f>
              <c:numCache>
                <c:formatCode>0%</c:formatCode>
                <c:ptCount val="6"/>
                <c:pt idx="0">
                  <c:v>0.78668054110301777</c:v>
                </c:pt>
                <c:pt idx="1">
                  <c:v>0.70264064293915041</c:v>
                </c:pt>
                <c:pt idx="2">
                  <c:v>0.55505107832009082</c:v>
                </c:pt>
                <c:pt idx="3">
                  <c:v>0.26985981308411217</c:v>
                </c:pt>
                <c:pt idx="4">
                  <c:v>0.39782608695652172</c:v>
                </c:pt>
                <c:pt idx="5">
                  <c:v>0.53691275167785235</c:v>
                </c:pt>
              </c:numCache>
            </c:numRef>
          </c:yVal>
          <c:smooth val="0"/>
          <c:extLst>
            <c:ext xmlns:c16="http://schemas.microsoft.com/office/drawing/2014/chart" uri="{C3380CC4-5D6E-409C-BE32-E72D297353CC}">
              <c16:uniqueId val="{00000027-7D65-4E65-BC79-E1BDA22DB128}"/>
            </c:ext>
          </c:extLst>
        </c:ser>
        <c:ser>
          <c:idx val="40"/>
          <c:order val="40"/>
          <c:tx>
            <c:strRef>
              <c:f>CasualtiesByPoliceForce!$Z$45</c:f>
              <c:strCache>
                <c:ptCount val="1"/>
                <c:pt idx="0">
                  <c:v>Suffolk Constabulary</c:v>
                </c:pt>
              </c:strCache>
            </c:strRef>
          </c:tx>
          <c:spPr>
            <a:ln w="25400" cap="rnd">
              <a:noFill/>
              <a:round/>
            </a:ln>
            <a:effectLst/>
          </c:spPr>
          <c:marker>
            <c:symbol val="circle"/>
            <c:size val="5"/>
            <c:spPr>
              <a:solidFill>
                <a:schemeClr val="accent3">
                  <a:tint val="64000"/>
                </a:schemeClr>
              </a:solidFill>
              <a:ln w="9525">
                <a:solidFill>
                  <a:schemeClr val="accent3">
                    <a:tint val="64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CasualtiesByPoliceForce!$AA$45:$AF$45</c:f>
              <c:numCache>
                <c:formatCode>0%</c:formatCode>
                <c:ptCount val="6"/>
                <c:pt idx="0">
                  <c:v>0.93167701863354035</c:v>
                </c:pt>
                <c:pt idx="1">
                  <c:v>0.92456896551724144</c:v>
                </c:pt>
                <c:pt idx="2">
                  <c:v>0.47030878859857478</c:v>
                </c:pt>
                <c:pt idx="3">
                  <c:v>0.20134228187919462</c:v>
                </c:pt>
                <c:pt idx="4">
                  <c:v>0.4503042596348884</c:v>
                </c:pt>
                <c:pt idx="5">
                  <c:v>0.6174757281553398</c:v>
                </c:pt>
              </c:numCache>
            </c:numRef>
          </c:yVal>
          <c:smooth val="0"/>
          <c:extLst>
            <c:ext xmlns:c16="http://schemas.microsoft.com/office/drawing/2014/chart" uri="{C3380CC4-5D6E-409C-BE32-E72D297353CC}">
              <c16:uniqueId val="{00000028-7D65-4E65-BC79-E1BDA22DB128}"/>
            </c:ext>
          </c:extLst>
        </c:ser>
        <c:ser>
          <c:idx val="41"/>
          <c:order val="41"/>
          <c:tx>
            <c:strRef>
              <c:f>CasualtiesByPoliceForce!$Z$46</c:f>
              <c:strCache>
                <c:ptCount val="1"/>
                <c:pt idx="0">
                  <c:v>Surrey Police</c:v>
                </c:pt>
              </c:strCache>
            </c:strRef>
          </c:tx>
          <c:spPr>
            <a:ln w="25400" cap="rnd">
              <a:noFill/>
              <a:round/>
            </a:ln>
            <a:effectLst/>
          </c:spPr>
          <c:marker>
            <c:symbol val="circle"/>
            <c:size val="5"/>
            <c:spPr>
              <a:solidFill>
                <a:schemeClr val="accent3">
                  <a:tint val="62000"/>
                </a:schemeClr>
              </a:solidFill>
              <a:ln w="9525">
                <a:solidFill>
                  <a:schemeClr val="accent3">
                    <a:tint val="62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CasualtiesByPoliceForce!$AA$46:$AF$46</c:f>
              <c:numCache>
                <c:formatCode>0%</c:formatCode>
                <c:ptCount val="6"/>
                <c:pt idx="0">
                  <c:v>0.85838150289017345</c:v>
                </c:pt>
                <c:pt idx="1">
                  <c:v>0.89401888772297999</c:v>
                </c:pt>
                <c:pt idx="2">
                  <c:v>0.69980314960629919</c:v>
                </c:pt>
                <c:pt idx="3">
                  <c:v>0.39846322722283201</c:v>
                </c:pt>
                <c:pt idx="4">
                  <c:v>0.5083333333333333</c:v>
                </c:pt>
                <c:pt idx="5">
                  <c:v>0.65948275862068961</c:v>
                </c:pt>
              </c:numCache>
            </c:numRef>
          </c:yVal>
          <c:smooth val="0"/>
          <c:extLst>
            <c:ext xmlns:c16="http://schemas.microsoft.com/office/drawing/2014/chart" uri="{C3380CC4-5D6E-409C-BE32-E72D297353CC}">
              <c16:uniqueId val="{00000029-7D65-4E65-BC79-E1BDA22DB128}"/>
            </c:ext>
          </c:extLst>
        </c:ser>
        <c:ser>
          <c:idx val="42"/>
          <c:order val="42"/>
          <c:tx>
            <c:strRef>
              <c:f>CasualtiesByPoliceForce!$Z$47</c:f>
              <c:strCache>
                <c:ptCount val="1"/>
                <c:pt idx="0">
                  <c:v>Sussex Police</c:v>
                </c:pt>
              </c:strCache>
            </c:strRef>
          </c:tx>
          <c:spPr>
            <a:ln w="25400" cap="rnd">
              <a:noFill/>
              <a:round/>
            </a:ln>
            <a:effectLst/>
          </c:spPr>
          <c:marker>
            <c:symbol val="circle"/>
            <c:size val="5"/>
            <c:spPr>
              <a:solidFill>
                <a:schemeClr val="accent3">
                  <a:tint val="59000"/>
                </a:schemeClr>
              </a:solidFill>
              <a:ln w="9525">
                <a:solidFill>
                  <a:schemeClr val="accent3">
                    <a:tint val="59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CasualtiesByPoliceForce!$AA$47:$AF$47</c:f>
              <c:numCache>
                <c:formatCode>0%</c:formatCode>
                <c:ptCount val="6"/>
                <c:pt idx="0">
                  <c:v>1.0331447049312854</c:v>
                </c:pt>
                <c:pt idx="1">
                  <c:v>1.009417808219178</c:v>
                </c:pt>
                <c:pt idx="2">
                  <c:v>0.69049694856146471</c:v>
                </c:pt>
                <c:pt idx="3">
                  <c:v>0.36979166666666669</c:v>
                </c:pt>
                <c:pt idx="4">
                  <c:v>0.57831325301204817</c:v>
                </c:pt>
                <c:pt idx="5">
                  <c:v>0.65666178623718885</c:v>
                </c:pt>
              </c:numCache>
            </c:numRef>
          </c:yVal>
          <c:smooth val="0"/>
          <c:extLst>
            <c:ext xmlns:c16="http://schemas.microsoft.com/office/drawing/2014/chart" uri="{C3380CC4-5D6E-409C-BE32-E72D297353CC}">
              <c16:uniqueId val="{0000002A-7D65-4E65-BC79-E1BDA22DB128}"/>
            </c:ext>
          </c:extLst>
        </c:ser>
        <c:ser>
          <c:idx val="43"/>
          <c:order val="43"/>
          <c:tx>
            <c:strRef>
              <c:f>CasualtiesByPoliceForce!$Z$48</c:f>
              <c:strCache>
                <c:ptCount val="1"/>
                <c:pt idx="0">
                  <c:v>Tayside Police</c:v>
                </c:pt>
              </c:strCache>
            </c:strRef>
          </c:tx>
          <c:spPr>
            <a:ln w="25400" cap="rnd">
              <a:noFill/>
              <a:round/>
            </a:ln>
            <a:effectLst/>
          </c:spPr>
          <c:marker>
            <c:symbol val="circle"/>
            <c:size val="5"/>
            <c:spPr>
              <a:solidFill>
                <a:schemeClr val="accent3">
                  <a:tint val="56000"/>
                </a:schemeClr>
              </a:solidFill>
              <a:ln w="9525">
                <a:solidFill>
                  <a:schemeClr val="accent3">
                    <a:tint val="56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CasualtiesByPoliceForce!$AA$48:$AF$48</c:f>
              <c:numCache>
                <c:formatCode>0%</c:formatCode>
                <c:ptCount val="6"/>
                <c:pt idx="0">
                  <c:v>0.91791044776119413</c:v>
                </c:pt>
                <c:pt idx="1">
                  <c:v>1.7999999999999998</c:v>
                </c:pt>
                <c:pt idx="2">
                  <c:v>1.4358974358974359</c:v>
                </c:pt>
                <c:pt idx="3">
                  <c:v>0.33333333333333331</c:v>
                </c:pt>
                <c:pt idx="4">
                  <c:v>0.5960264900662251</c:v>
                </c:pt>
                <c:pt idx="5">
                  <c:v>1.0384615384615383</c:v>
                </c:pt>
              </c:numCache>
            </c:numRef>
          </c:yVal>
          <c:smooth val="0"/>
          <c:extLst>
            <c:ext xmlns:c16="http://schemas.microsoft.com/office/drawing/2014/chart" uri="{C3380CC4-5D6E-409C-BE32-E72D297353CC}">
              <c16:uniqueId val="{0000002B-7D65-4E65-BC79-E1BDA22DB128}"/>
            </c:ext>
          </c:extLst>
        </c:ser>
        <c:ser>
          <c:idx val="44"/>
          <c:order val="44"/>
          <c:tx>
            <c:strRef>
              <c:f>CasualtiesByPoliceForce!$Z$49</c:f>
              <c:strCache>
                <c:ptCount val="1"/>
                <c:pt idx="0">
                  <c:v>Thames Valley Police</c:v>
                </c:pt>
              </c:strCache>
            </c:strRef>
          </c:tx>
          <c:spPr>
            <a:ln w="25400" cap="rnd">
              <a:noFill/>
              <a:round/>
            </a:ln>
            <a:effectLst/>
          </c:spPr>
          <c:marker>
            <c:symbol val="circle"/>
            <c:size val="5"/>
            <c:spPr>
              <a:solidFill>
                <a:schemeClr val="accent3">
                  <a:tint val="54000"/>
                </a:schemeClr>
              </a:solidFill>
              <a:ln w="9525">
                <a:solidFill>
                  <a:schemeClr val="accent3">
                    <a:tint val="54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CasualtiesByPoliceForce!$AA$49:$AF$49</c:f>
              <c:numCache>
                <c:formatCode>0%</c:formatCode>
                <c:ptCount val="6"/>
                <c:pt idx="0">
                  <c:v>0.88140780413159903</c:v>
                </c:pt>
                <c:pt idx="1">
                  <c:v>0.92508710801393723</c:v>
                </c:pt>
                <c:pt idx="2">
                  <c:v>0.58656330749354002</c:v>
                </c:pt>
                <c:pt idx="3">
                  <c:v>0.38061674008810575</c:v>
                </c:pt>
                <c:pt idx="4">
                  <c:v>0.49169184290030216</c:v>
                </c:pt>
                <c:pt idx="5">
                  <c:v>0.50900277008310246</c:v>
                </c:pt>
              </c:numCache>
            </c:numRef>
          </c:yVal>
          <c:smooth val="0"/>
          <c:extLst>
            <c:ext xmlns:c16="http://schemas.microsoft.com/office/drawing/2014/chart" uri="{C3380CC4-5D6E-409C-BE32-E72D297353CC}">
              <c16:uniqueId val="{0000002C-7D65-4E65-BC79-E1BDA22DB128}"/>
            </c:ext>
          </c:extLst>
        </c:ser>
        <c:ser>
          <c:idx val="45"/>
          <c:order val="45"/>
          <c:tx>
            <c:strRef>
              <c:f>CasualtiesByPoliceForce!$Z$50</c:f>
              <c:strCache>
                <c:ptCount val="1"/>
                <c:pt idx="0">
                  <c:v>Warwickshire Police</c:v>
                </c:pt>
              </c:strCache>
            </c:strRef>
          </c:tx>
          <c:spPr>
            <a:ln w="25400" cap="rnd">
              <a:noFill/>
              <a:round/>
            </a:ln>
            <a:effectLst/>
          </c:spPr>
          <c:marker>
            <c:symbol val="circle"/>
            <c:size val="5"/>
            <c:spPr>
              <a:solidFill>
                <a:schemeClr val="accent3">
                  <a:tint val="51000"/>
                </a:schemeClr>
              </a:solidFill>
              <a:ln w="9525">
                <a:solidFill>
                  <a:schemeClr val="accent3">
                    <a:tint val="51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CasualtiesByPoliceForce!$AA$50:$AF$50</c:f>
              <c:numCache>
                <c:formatCode>0%</c:formatCode>
                <c:ptCount val="6"/>
                <c:pt idx="0">
                  <c:v>1.0090909090909093</c:v>
                </c:pt>
                <c:pt idx="1">
                  <c:v>0.84065934065934067</c:v>
                </c:pt>
                <c:pt idx="2">
                  <c:v>0.6640625</c:v>
                </c:pt>
                <c:pt idx="3">
                  <c:v>0.2883116883116883</c:v>
                </c:pt>
                <c:pt idx="4">
                  <c:v>0.41648590021691978</c:v>
                </c:pt>
                <c:pt idx="5">
                  <c:v>0.59440559440559437</c:v>
                </c:pt>
              </c:numCache>
            </c:numRef>
          </c:yVal>
          <c:smooth val="0"/>
          <c:extLst>
            <c:ext xmlns:c16="http://schemas.microsoft.com/office/drawing/2014/chart" uri="{C3380CC4-5D6E-409C-BE32-E72D297353CC}">
              <c16:uniqueId val="{0000002D-7D65-4E65-BC79-E1BDA22DB128}"/>
            </c:ext>
          </c:extLst>
        </c:ser>
        <c:ser>
          <c:idx val="46"/>
          <c:order val="46"/>
          <c:tx>
            <c:strRef>
              <c:f>CasualtiesByPoliceForce!$Z$51</c:f>
              <c:strCache>
                <c:ptCount val="1"/>
                <c:pt idx="0">
                  <c:v>West Mercia Police</c:v>
                </c:pt>
              </c:strCache>
            </c:strRef>
          </c:tx>
          <c:spPr>
            <a:ln w="25400" cap="rnd">
              <a:noFill/>
              <a:round/>
            </a:ln>
            <a:effectLst/>
          </c:spPr>
          <c:marker>
            <c:symbol val="circle"/>
            <c:size val="5"/>
            <c:spPr>
              <a:solidFill>
                <a:schemeClr val="accent3">
                  <a:tint val="49000"/>
                </a:schemeClr>
              </a:solidFill>
              <a:ln w="9525">
                <a:solidFill>
                  <a:schemeClr val="accent3">
                    <a:tint val="49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CasualtiesByPoliceForce!$AA$51:$AF$51</c:f>
              <c:numCache>
                <c:formatCode>0%</c:formatCode>
                <c:ptCount val="6"/>
                <c:pt idx="0">
                  <c:v>1.1215970961887478</c:v>
                </c:pt>
                <c:pt idx="1">
                  <c:v>0.88054607508532423</c:v>
                </c:pt>
                <c:pt idx="2">
                  <c:v>0.56879194630872487</c:v>
                </c:pt>
                <c:pt idx="3">
                  <c:v>0.38341968911917096</c:v>
                </c:pt>
                <c:pt idx="4">
                  <c:v>0.41975308641975306</c:v>
                </c:pt>
                <c:pt idx="5">
                  <c:v>0.54317548746518107</c:v>
                </c:pt>
              </c:numCache>
            </c:numRef>
          </c:yVal>
          <c:smooth val="0"/>
          <c:extLst>
            <c:ext xmlns:c16="http://schemas.microsoft.com/office/drawing/2014/chart" uri="{C3380CC4-5D6E-409C-BE32-E72D297353CC}">
              <c16:uniqueId val="{0000002E-7D65-4E65-BC79-E1BDA22DB128}"/>
            </c:ext>
          </c:extLst>
        </c:ser>
        <c:ser>
          <c:idx val="47"/>
          <c:order val="47"/>
          <c:tx>
            <c:strRef>
              <c:f>CasualtiesByPoliceForce!$Z$52</c:f>
              <c:strCache>
                <c:ptCount val="1"/>
                <c:pt idx="0">
                  <c:v>West Midlands Police</c:v>
                </c:pt>
              </c:strCache>
            </c:strRef>
          </c:tx>
          <c:spPr>
            <a:ln w="25400" cap="rnd">
              <a:noFill/>
              <a:round/>
            </a:ln>
            <a:effectLst/>
          </c:spPr>
          <c:marker>
            <c:symbol val="circle"/>
            <c:size val="5"/>
            <c:spPr>
              <a:solidFill>
                <a:schemeClr val="accent3">
                  <a:tint val="46000"/>
                </a:schemeClr>
              </a:solidFill>
              <a:ln w="9525">
                <a:solidFill>
                  <a:schemeClr val="accent3">
                    <a:tint val="46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CasualtiesByPoliceForce!$AA$52:$AF$52</c:f>
              <c:numCache>
                <c:formatCode>0%</c:formatCode>
                <c:ptCount val="6"/>
                <c:pt idx="0">
                  <c:v>1.060387811634349</c:v>
                </c:pt>
                <c:pt idx="1">
                  <c:v>0.98143851508120661</c:v>
                </c:pt>
                <c:pt idx="2">
                  <c:v>0.54171632896305122</c:v>
                </c:pt>
                <c:pt idx="3">
                  <c:v>0.2674285714285714</c:v>
                </c:pt>
                <c:pt idx="4">
                  <c:v>0.42697228144989335</c:v>
                </c:pt>
                <c:pt idx="5">
                  <c:v>0.42370129870129869</c:v>
                </c:pt>
              </c:numCache>
            </c:numRef>
          </c:yVal>
          <c:smooth val="0"/>
          <c:extLst>
            <c:ext xmlns:c16="http://schemas.microsoft.com/office/drawing/2014/chart" uri="{C3380CC4-5D6E-409C-BE32-E72D297353CC}">
              <c16:uniqueId val="{0000002F-7D65-4E65-BC79-E1BDA22DB128}"/>
            </c:ext>
          </c:extLst>
        </c:ser>
        <c:ser>
          <c:idx val="48"/>
          <c:order val="48"/>
          <c:tx>
            <c:strRef>
              <c:f>CasualtiesByPoliceForce!$Z$53</c:f>
              <c:strCache>
                <c:ptCount val="1"/>
                <c:pt idx="0">
                  <c:v>West Yorkshire Police</c:v>
                </c:pt>
              </c:strCache>
            </c:strRef>
          </c:tx>
          <c:spPr>
            <a:ln w="25400" cap="rnd">
              <a:noFill/>
              <a:round/>
            </a:ln>
            <a:effectLst/>
          </c:spPr>
          <c:marker>
            <c:symbol val="circle"/>
            <c:size val="5"/>
            <c:spPr>
              <a:solidFill>
                <a:schemeClr val="accent3">
                  <a:tint val="43000"/>
                </a:schemeClr>
              </a:solidFill>
              <a:ln w="9525">
                <a:solidFill>
                  <a:schemeClr val="accent3">
                    <a:tint val="43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CasualtiesByPoliceForce!$AA$53:$AF$53</c:f>
              <c:numCache>
                <c:formatCode>0%</c:formatCode>
                <c:ptCount val="6"/>
                <c:pt idx="0">
                  <c:v>0.8718682891911238</c:v>
                </c:pt>
                <c:pt idx="1">
                  <c:v>0.91008403361344536</c:v>
                </c:pt>
                <c:pt idx="2">
                  <c:v>0.60446096654275094</c:v>
                </c:pt>
                <c:pt idx="3">
                  <c:v>0.32613908872901681</c:v>
                </c:pt>
                <c:pt idx="4">
                  <c:v>0.46726862302483069</c:v>
                </c:pt>
                <c:pt idx="5">
                  <c:v>0.64896073903002305</c:v>
                </c:pt>
              </c:numCache>
            </c:numRef>
          </c:yVal>
          <c:smooth val="0"/>
          <c:extLst>
            <c:ext xmlns:c16="http://schemas.microsoft.com/office/drawing/2014/chart" uri="{C3380CC4-5D6E-409C-BE32-E72D297353CC}">
              <c16:uniqueId val="{00000030-7D65-4E65-BC79-E1BDA22DB128}"/>
            </c:ext>
          </c:extLst>
        </c:ser>
        <c:ser>
          <c:idx val="49"/>
          <c:order val="49"/>
          <c:tx>
            <c:strRef>
              <c:f>CasualtiesByPoliceForce!$Z$54</c:f>
              <c:strCache>
                <c:ptCount val="1"/>
                <c:pt idx="0">
                  <c:v>Wiltshire Police</c:v>
                </c:pt>
              </c:strCache>
            </c:strRef>
          </c:tx>
          <c:spPr>
            <a:ln w="25400" cap="rnd">
              <a:noFill/>
              <a:round/>
            </a:ln>
            <a:effectLst/>
          </c:spPr>
          <c:marker>
            <c:symbol val="circle"/>
            <c:size val="5"/>
            <c:spPr>
              <a:solidFill>
                <a:schemeClr val="accent3">
                  <a:tint val="41000"/>
                </a:schemeClr>
              </a:solidFill>
              <a:ln w="9525">
                <a:solidFill>
                  <a:schemeClr val="accent3">
                    <a:tint val="41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CasualtiesByPoliceForce!$AA$54:$AF$54</c:f>
              <c:numCache>
                <c:formatCode>0%</c:formatCode>
                <c:ptCount val="6"/>
                <c:pt idx="0">
                  <c:v>1.0410958904109588</c:v>
                </c:pt>
                <c:pt idx="1">
                  <c:v>0</c:v>
                </c:pt>
                <c:pt idx="2">
                  <c:v>0</c:v>
                </c:pt>
                <c:pt idx="3">
                  <c:v>0</c:v>
                </c:pt>
                <c:pt idx="4">
                  <c:v>0</c:v>
                </c:pt>
                <c:pt idx="5">
                  <c:v>0</c:v>
                </c:pt>
              </c:numCache>
            </c:numRef>
          </c:yVal>
          <c:smooth val="0"/>
          <c:extLst>
            <c:ext xmlns:c16="http://schemas.microsoft.com/office/drawing/2014/chart" uri="{C3380CC4-5D6E-409C-BE32-E72D297353CC}">
              <c16:uniqueId val="{00000031-7D65-4E65-BC79-E1BDA22DB128}"/>
            </c:ext>
          </c:extLst>
        </c:ser>
        <c:ser>
          <c:idx val="50"/>
          <c:order val="50"/>
          <c:tx>
            <c:strRef>
              <c:f>CasualtiesByPoliceForce!$AG$55</c:f>
              <c:strCache>
                <c:ptCount val="1"/>
                <c:pt idx="0">
                  <c:v>NATIONAL</c:v>
                </c:pt>
              </c:strCache>
            </c:strRef>
          </c:tx>
          <c:spPr>
            <a:ln w="25400" cap="rnd">
              <a:solidFill>
                <a:schemeClr val="accent2">
                  <a:lumMod val="75000"/>
                </a:schemeClr>
              </a:solidFill>
              <a:round/>
            </a:ln>
            <a:effectLst/>
          </c:spPr>
          <c:marker>
            <c:symbol val="circle"/>
            <c:size val="5"/>
            <c:spPr>
              <a:solidFill>
                <a:schemeClr val="accent3">
                  <a:tint val="38000"/>
                </a:schemeClr>
              </a:solidFill>
              <a:ln w="9525">
                <a:solidFill>
                  <a:schemeClr val="accent2">
                    <a:lumMod val="75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CasualtiesByPoliceForce!$AA$55:$AF$55</c:f>
              <c:numCache>
                <c:formatCode>0%</c:formatCode>
                <c:ptCount val="6"/>
                <c:pt idx="0">
                  <c:v>0.9238076584075996</c:v>
                </c:pt>
                <c:pt idx="1">
                  <c:v>0.89512826040094851</c:v>
                </c:pt>
                <c:pt idx="2">
                  <c:v>0.64839008332476078</c:v>
                </c:pt>
                <c:pt idx="3">
                  <c:v>0.33942040492258829</c:v>
                </c:pt>
                <c:pt idx="4">
                  <c:v>0.49921210211156636</c:v>
                </c:pt>
                <c:pt idx="5">
                  <c:v>0.58639723079801664</c:v>
                </c:pt>
              </c:numCache>
            </c:numRef>
          </c:yVal>
          <c:smooth val="0"/>
          <c:extLst>
            <c:ext xmlns:c16="http://schemas.microsoft.com/office/drawing/2014/chart" uri="{C3380CC4-5D6E-409C-BE32-E72D297353CC}">
              <c16:uniqueId val="{00000032-7D65-4E65-BC79-E1BDA22DB128}"/>
            </c:ext>
          </c:extLst>
        </c:ser>
        <c:ser>
          <c:idx val="51"/>
          <c:order val="51"/>
          <c:tx>
            <c:strRef>
              <c:f>CasualtiesByPoliceForce!$Z$56</c:f>
              <c:strCache>
                <c:ptCount val="1"/>
                <c:pt idx="0">
                  <c:v>STDEV Low</c:v>
                </c:pt>
              </c:strCache>
            </c:strRef>
          </c:tx>
          <c:spPr>
            <a:ln w="25400" cap="rnd">
              <a:solidFill>
                <a:schemeClr val="accent2">
                  <a:lumMod val="60000"/>
                  <a:lumOff val="40000"/>
                </a:schemeClr>
              </a:solidFill>
              <a:round/>
            </a:ln>
            <a:effectLst/>
          </c:spPr>
          <c:marker>
            <c:symbol val="circle"/>
            <c:size val="5"/>
            <c:spPr>
              <a:solidFill>
                <a:schemeClr val="accent3">
                  <a:tint val="36000"/>
                </a:schemeClr>
              </a:solidFill>
              <a:ln w="9525">
                <a:solidFill>
                  <a:schemeClr val="accent2">
                    <a:lumMod val="60000"/>
                    <a:lumOff val="4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CasualtiesByPoliceForce!$AA$56:$AF$56</c:f>
              <c:numCache>
                <c:formatCode>0%</c:formatCode>
                <c:ptCount val="6"/>
                <c:pt idx="0">
                  <c:v>0.69854223061781839</c:v>
                </c:pt>
                <c:pt idx="1">
                  <c:v>0.60206798041138609</c:v>
                </c:pt>
                <c:pt idx="2">
                  <c:v>0.4152816425624396</c:v>
                </c:pt>
                <c:pt idx="3">
                  <c:v>0.2318227942245904</c:v>
                </c:pt>
                <c:pt idx="4">
                  <c:v>0.31959139721421947</c:v>
                </c:pt>
                <c:pt idx="5">
                  <c:v>0.3700241299782886</c:v>
                </c:pt>
              </c:numCache>
            </c:numRef>
          </c:yVal>
          <c:smooth val="0"/>
          <c:extLst>
            <c:ext xmlns:c16="http://schemas.microsoft.com/office/drawing/2014/chart" uri="{C3380CC4-5D6E-409C-BE32-E72D297353CC}">
              <c16:uniqueId val="{00000033-7D65-4E65-BC79-E1BDA22DB128}"/>
            </c:ext>
          </c:extLst>
        </c:ser>
        <c:ser>
          <c:idx val="52"/>
          <c:order val="52"/>
          <c:tx>
            <c:strRef>
              <c:f>CasualtiesByPoliceForce!$Z$57</c:f>
              <c:strCache>
                <c:ptCount val="1"/>
                <c:pt idx="0">
                  <c:v>STDEV High</c:v>
                </c:pt>
              </c:strCache>
            </c:strRef>
          </c:tx>
          <c:spPr>
            <a:ln w="25400" cap="rnd">
              <a:solidFill>
                <a:schemeClr val="accent2">
                  <a:lumMod val="50000"/>
                </a:schemeClr>
              </a:solidFill>
              <a:round/>
            </a:ln>
            <a:effectLst/>
          </c:spPr>
          <c:marker>
            <c:symbol val="circle"/>
            <c:size val="5"/>
            <c:spPr>
              <a:solidFill>
                <a:schemeClr val="accent3">
                  <a:tint val="33000"/>
                </a:schemeClr>
              </a:solidFill>
              <a:ln w="9525">
                <a:solidFill>
                  <a:schemeClr val="accent2">
                    <a:lumMod val="50000"/>
                  </a:schemeClr>
                </a:solidFill>
              </a:ln>
              <a:effectLst/>
            </c:spPr>
          </c:marker>
          <c:xVal>
            <c:strRef>
              <c:f>CasualtiesByPoliceForce!$AA$4:$AF$4</c:f>
              <c:strCache>
                <c:ptCount val="6"/>
                <c:pt idx="0">
                  <c:v>Jan</c:v>
                </c:pt>
                <c:pt idx="1">
                  <c:v>Feb</c:v>
                </c:pt>
                <c:pt idx="2">
                  <c:v>Mar</c:v>
                </c:pt>
                <c:pt idx="3">
                  <c:v>Apr</c:v>
                </c:pt>
                <c:pt idx="4">
                  <c:v>May</c:v>
                </c:pt>
                <c:pt idx="5">
                  <c:v>Jun</c:v>
                </c:pt>
              </c:strCache>
            </c:strRef>
          </c:xVal>
          <c:yVal>
            <c:numRef>
              <c:f>CasualtiesByPoliceForce!$AA$57:$AF$57</c:f>
              <c:numCache>
                <c:formatCode>0%</c:formatCode>
                <c:ptCount val="6"/>
                <c:pt idx="0">
                  <c:v>1.1490730861973808</c:v>
                </c:pt>
                <c:pt idx="1">
                  <c:v>1.1881885403905108</c:v>
                </c:pt>
                <c:pt idx="2">
                  <c:v>0.88149852408708196</c:v>
                </c:pt>
                <c:pt idx="3">
                  <c:v>0.44701801562058618</c:v>
                </c:pt>
                <c:pt idx="4">
                  <c:v>0.67883280700891324</c:v>
                </c:pt>
                <c:pt idx="5">
                  <c:v>0.80277033161774469</c:v>
                </c:pt>
              </c:numCache>
            </c:numRef>
          </c:yVal>
          <c:smooth val="0"/>
          <c:extLst>
            <c:ext xmlns:c16="http://schemas.microsoft.com/office/drawing/2014/chart" uri="{C3380CC4-5D6E-409C-BE32-E72D297353CC}">
              <c16:uniqueId val="{00000034-7D65-4E65-BC79-E1BDA22DB128}"/>
            </c:ext>
          </c:extLst>
        </c:ser>
        <c:dLbls>
          <c:showLegendKey val="0"/>
          <c:showVal val="0"/>
          <c:showCatName val="0"/>
          <c:showSerName val="0"/>
          <c:showPercent val="0"/>
          <c:showBubbleSize val="0"/>
        </c:dLbls>
        <c:axId val="821483167"/>
        <c:axId val="821477759"/>
      </c:scatterChart>
      <c:valAx>
        <c:axId val="821483167"/>
        <c:scaling>
          <c:orientation val="minMax"/>
          <c:max val="6"/>
          <c:min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Monthly Casualty Counts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477759"/>
        <c:crosses val="autoZero"/>
        <c:crossBetween val="midCat"/>
      </c:valAx>
      <c:valAx>
        <c:axId val="8214777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2019 Provisional vs 2017 - 2019 Average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483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Speed Limit 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CasualtiesTables!$T$69:$T$74</c:f>
              <c:numCache>
                <c:formatCode>General</c:formatCode>
                <c:ptCount val="6"/>
                <c:pt idx="0">
                  <c:v>20</c:v>
                </c:pt>
                <c:pt idx="1">
                  <c:v>30</c:v>
                </c:pt>
                <c:pt idx="2">
                  <c:v>40</c:v>
                </c:pt>
                <c:pt idx="3">
                  <c:v>50</c:v>
                </c:pt>
                <c:pt idx="4">
                  <c:v>60</c:v>
                </c:pt>
                <c:pt idx="5">
                  <c:v>70</c:v>
                </c:pt>
              </c:numCache>
            </c:numRef>
          </c:cat>
          <c:val>
            <c:numRef>
              <c:f>CasualtiesTables!$W$69:$W$74</c:f>
              <c:numCache>
                <c:formatCode>0%</c:formatCode>
                <c:ptCount val="6"/>
                <c:pt idx="0">
                  <c:v>-0.2640814177925952</c:v>
                </c:pt>
                <c:pt idx="1">
                  <c:v>-0.49182395868947548</c:v>
                </c:pt>
                <c:pt idx="2">
                  <c:v>-0.44951632406287789</c:v>
                </c:pt>
                <c:pt idx="3">
                  <c:v>-0.52434122376060743</c:v>
                </c:pt>
                <c:pt idx="4">
                  <c:v>-0.48550619082301527</c:v>
                </c:pt>
                <c:pt idx="5">
                  <c:v>-0.61385853939045432</c:v>
                </c:pt>
              </c:numCache>
            </c:numRef>
          </c:val>
          <c:extLst>
            <c:ext xmlns:c16="http://schemas.microsoft.com/office/drawing/2014/chart" uri="{C3380CC4-5D6E-409C-BE32-E72D297353CC}">
              <c16:uniqueId val="{00000000-6D00-463D-938E-C6868E8E5587}"/>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CasualtiesTables!$T$69:$T$74</c:f>
              <c:numCache>
                <c:formatCode>General</c:formatCode>
                <c:ptCount val="6"/>
                <c:pt idx="0">
                  <c:v>20</c:v>
                </c:pt>
                <c:pt idx="1">
                  <c:v>30</c:v>
                </c:pt>
                <c:pt idx="2">
                  <c:v>40</c:v>
                </c:pt>
                <c:pt idx="3">
                  <c:v>50</c:v>
                </c:pt>
                <c:pt idx="4">
                  <c:v>60</c:v>
                </c:pt>
                <c:pt idx="5">
                  <c:v>70</c:v>
                </c:pt>
              </c:numCache>
            </c:numRef>
          </c:cat>
          <c:val>
            <c:numRef>
              <c:f>CasualtiesTables!$Z$69:$Z$74</c:f>
              <c:numCache>
                <c:formatCode>0%</c:formatCode>
                <c:ptCount val="6"/>
                <c:pt idx="0">
                  <c:v>-0.28119507908611596</c:v>
                </c:pt>
                <c:pt idx="1">
                  <c:v>-0.38274235276213675</c:v>
                </c:pt>
                <c:pt idx="2">
                  <c:v>-0.29217926186291732</c:v>
                </c:pt>
                <c:pt idx="3">
                  <c:v>-0.375</c:v>
                </c:pt>
                <c:pt idx="4">
                  <c:v>-0.34674144266099405</c:v>
                </c:pt>
                <c:pt idx="5">
                  <c:v>-0.49399873657612126</c:v>
                </c:pt>
              </c:numCache>
            </c:numRef>
          </c:val>
          <c:extLst>
            <c:ext xmlns:c16="http://schemas.microsoft.com/office/drawing/2014/chart" uri="{C3380CC4-5D6E-409C-BE32-E72D297353CC}">
              <c16:uniqueId val="{00000001-6D00-463D-938E-C6868E8E5587}"/>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a:t>
            </a:r>
            <a:r>
              <a:rPr lang="en-GB" baseline="0"/>
              <a:t> Collection Mechanism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CasualtiesTables!$T$56:$T$58</c:f>
              <c:strCache>
                <c:ptCount val="3"/>
                <c:pt idx="0">
                  <c:v>Not reported by a force using CRASH</c:v>
                </c:pt>
                <c:pt idx="1">
                  <c:v>Reported by a force using COPA</c:v>
                </c:pt>
                <c:pt idx="2">
                  <c:v>Reported by a force using CRASH</c:v>
                </c:pt>
              </c:strCache>
            </c:strRef>
          </c:cat>
          <c:val>
            <c:numRef>
              <c:f>CasualtiesTables!$W$56:$W$58</c:f>
              <c:numCache>
                <c:formatCode>0%</c:formatCode>
                <c:ptCount val="3"/>
                <c:pt idx="0">
                  <c:v>-0.58498659517426277</c:v>
                </c:pt>
                <c:pt idx="1">
                  <c:v>-0.43510638297872339</c:v>
                </c:pt>
                <c:pt idx="2">
                  <c:v>-0.39762565525747762</c:v>
                </c:pt>
              </c:numCache>
            </c:numRef>
          </c:val>
          <c:extLst>
            <c:ext xmlns:c16="http://schemas.microsoft.com/office/drawing/2014/chart" uri="{C3380CC4-5D6E-409C-BE32-E72D297353CC}">
              <c16:uniqueId val="{00000000-61A0-4F5D-A6B3-8A8BFD972C2A}"/>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CasualtiesTables!$T$56:$T$58</c:f>
              <c:strCache>
                <c:ptCount val="3"/>
                <c:pt idx="0">
                  <c:v>Not reported by a force using CRASH</c:v>
                </c:pt>
                <c:pt idx="1">
                  <c:v>Reported by a force using COPA</c:v>
                </c:pt>
                <c:pt idx="2">
                  <c:v>Reported by a force using CRASH</c:v>
                </c:pt>
              </c:strCache>
            </c:strRef>
          </c:cat>
          <c:val>
            <c:numRef>
              <c:f>CasualtiesTables!$Z$56:$Z$58</c:f>
              <c:numCache>
                <c:formatCode>0%</c:formatCode>
                <c:ptCount val="3"/>
                <c:pt idx="0">
                  <c:v>-0.53227182257605921</c:v>
                </c:pt>
                <c:pt idx="1">
                  <c:v>-0.45231607629427795</c:v>
                </c:pt>
                <c:pt idx="2">
                  <c:v>-0.16791860796805169</c:v>
                </c:pt>
              </c:numCache>
            </c:numRef>
          </c:val>
          <c:extLst>
            <c:ext xmlns:c16="http://schemas.microsoft.com/office/drawing/2014/chart" uri="{C3380CC4-5D6E-409C-BE32-E72D297353CC}">
              <c16:uniqueId val="{00000001-61A0-4F5D-A6B3-8A8BFD972C2A}"/>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Lockdowns 1.0 Traffic Comparisons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All Vehicles</c:v>
          </c:tx>
          <c:spPr>
            <a:ln w="28575" cap="rnd">
              <a:solidFill>
                <a:schemeClr val="accent2">
                  <a:shade val="76000"/>
                </a:schemeClr>
              </a:solidFill>
              <a:round/>
            </a:ln>
            <a:effectLst/>
          </c:spPr>
          <c:marker>
            <c:symbol val="none"/>
          </c:marker>
          <c:cat>
            <c:numRef>
              <c:f>'Transport_use_(GB)'!$N$15:$N$129</c:f>
              <c:numCache>
                <c:formatCode>m/d/yyyy</c:formatCode>
                <c:ptCount val="115"/>
                <c:pt idx="0">
                  <c:v>43898</c:v>
                </c:pt>
                <c:pt idx="1">
                  <c:v>43899</c:v>
                </c:pt>
                <c:pt idx="2">
                  <c:v>43900</c:v>
                </c:pt>
                <c:pt idx="3">
                  <c:v>43901</c:v>
                </c:pt>
                <c:pt idx="4">
                  <c:v>43902</c:v>
                </c:pt>
                <c:pt idx="5">
                  <c:v>43903</c:v>
                </c:pt>
                <c:pt idx="6">
                  <c:v>43904</c:v>
                </c:pt>
                <c:pt idx="7">
                  <c:v>43905</c:v>
                </c:pt>
                <c:pt idx="8">
                  <c:v>43906</c:v>
                </c:pt>
                <c:pt idx="9">
                  <c:v>43907</c:v>
                </c:pt>
                <c:pt idx="10">
                  <c:v>43908</c:v>
                </c:pt>
                <c:pt idx="11">
                  <c:v>43909</c:v>
                </c:pt>
                <c:pt idx="12">
                  <c:v>43910</c:v>
                </c:pt>
                <c:pt idx="13">
                  <c:v>43911</c:v>
                </c:pt>
                <c:pt idx="14">
                  <c:v>43912</c:v>
                </c:pt>
                <c:pt idx="15">
                  <c:v>43913</c:v>
                </c:pt>
                <c:pt idx="16">
                  <c:v>43914</c:v>
                </c:pt>
                <c:pt idx="17">
                  <c:v>43915</c:v>
                </c:pt>
                <c:pt idx="18">
                  <c:v>43916</c:v>
                </c:pt>
                <c:pt idx="19">
                  <c:v>43917</c:v>
                </c:pt>
                <c:pt idx="20">
                  <c:v>43918</c:v>
                </c:pt>
                <c:pt idx="21">
                  <c:v>43919</c:v>
                </c:pt>
                <c:pt idx="22">
                  <c:v>43920</c:v>
                </c:pt>
                <c:pt idx="23">
                  <c:v>43921</c:v>
                </c:pt>
                <c:pt idx="24">
                  <c:v>43922</c:v>
                </c:pt>
                <c:pt idx="25">
                  <c:v>43923</c:v>
                </c:pt>
                <c:pt idx="26">
                  <c:v>43924</c:v>
                </c:pt>
                <c:pt idx="27">
                  <c:v>43925</c:v>
                </c:pt>
                <c:pt idx="28">
                  <c:v>43926</c:v>
                </c:pt>
                <c:pt idx="29">
                  <c:v>43927</c:v>
                </c:pt>
                <c:pt idx="30">
                  <c:v>43928</c:v>
                </c:pt>
                <c:pt idx="31">
                  <c:v>43929</c:v>
                </c:pt>
                <c:pt idx="32">
                  <c:v>43930</c:v>
                </c:pt>
                <c:pt idx="33">
                  <c:v>43931</c:v>
                </c:pt>
                <c:pt idx="34">
                  <c:v>43932</c:v>
                </c:pt>
                <c:pt idx="35">
                  <c:v>43933</c:v>
                </c:pt>
                <c:pt idx="36">
                  <c:v>43934</c:v>
                </c:pt>
                <c:pt idx="37">
                  <c:v>43935</c:v>
                </c:pt>
                <c:pt idx="38">
                  <c:v>43936</c:v>
                </c:pt>
                <c:pt idx="39">
                  <c:v>43937</c:v>
                </c:pt>
                <c:pt idx="40">
                  <c:v>43938</c:v>
                </c:pt>
                <c:pt idx="41">
                  <c:v>43939</c:v>
                </c:pt>
                <c:pt idx="42">
                  <c:v>43940</c:v>
                </c:pt>
                <c:pt idx="43">
                  <c:v>43941</c:v>
                </c:pt>
                <c:pt idx="44">
                  <c:v>43942</c:v>
                </c:pt>
                <c:pt idx="45">
                  <c:v>43943</c:v>
                </c:pt>
                <c:pt idx="46">
                  <c:v>43944</c:v>
                </c:pt>
                <c:pt idx="47">
                  <c:v>43945</c:v>
                </c:pt>
                <c:pt idx="48">
                  <c:v>43946</c:v>
                </c:pt>
                <c:pt idx="49">
                  <c:v>43947</c:v>
                </c:pt>
                <c:pt idx="50">
                  <c:v>43948</c:v>
                </c:pt>
                <c:pt idx="51">
                  <c:v>43949</c:v>
                </c:pt>
                <c:pt idx="52">
                  <c:v>43950</c:v>
                </c:pt>
                <c:pt idx="53">
                  <c:v>43951</c:v>
                </c:pt>
                <c:pt idx="54">
                  <c:v>43952</c:v>
                </c:pt>
                <c:pt idx="55">
                  <c:v>43953</c:v>
                </c:pt>
                <c:pt idx="56">
                  <c:v>43954</c:v>
                </c:pt>
                <c:pt idx="57">
                  <c:v>43955</c:v>
                </c:pt>
                <c:pt idx="58">
                  <c:v>43956</c:v>
                </c:pt>
                <c:pt idx="59">
                  <c:v>43957</c:v>
                </c:pt>
                <c:pt idx="60">
                  <c:v>43958</c:v>
                </c:pt>
                <c:pt idx="61">
                  <c:v>43959</c:v>
                </c:pt>
                <c:pt idx="62">
                  <c:v>43960</c:v>
                </c:pt>
                <c:pt idx="63">
                  <c:v>43961</c:v>
                </c:pt>
                <c:pt idx="64">
                  <c:v>43962</c:v>
                </c:pt>
                <c:pt idx="65">
                  <c:v>43963</c:v>
                </c:pt>
                <c:pt idx="66">
                  <c:v>43964</c:v>
                </c:pt>
                <c:pt idx="67">
                  <c:v>43965</c:v>
                </c:pt>
                <c:pt idx="68">
                  <c:v>43966</c:v>
                </c:pt>
                <c:pt idx="69">
                  <c:v>43967</c:v>
                </c:pt>
                <c:pt idx="70">
                  <c:v>43968</c:v>
                </c:pt>
                <c:pt idx="71">
                  <c:v>43969</c:v>
                </c:pt>
                <c:pt idx="72">
                  <c:v>43970</c:v>
                </c:pt>
                <c:pt idx="73">
                  <c:v>43971</c:v>
                </c:pt>
                <c:pt idx="74">
                  <c:v>43972</c:v>
                </c:pt>
                <c:pt idx="75">
                  <c:v>43973</c:v>
                </c:pt>
                <c:pt idx="76">
                  <c:v>43974</c:v>
                </c:pt>
                <c:pt idx="77">
                  <c:v>43975</c:v>
                </c:pt>
                <c:pt idx="78">
                  <c:v>43976</c:v>
                </c:pt>
                <c:pt idx="79">
                  <c:v>43977</c:v>
                </c:pt>
                <c:pt idx="80">
                  <c:v>43978</c:v>
                </c:pt>
                <c:pt idx="81">
                  <c:v>43979</c:v>
                </c:pt>
                <c:pt idx="82">
                  <c:v>43980</c:v>
                </c:pt>
                <c:pt idx="83">
                  <c:v>43981</c:v>
                </c:pt>
                <c:pt idx="84">
                  <c:v>43982</c:v>
                </c:pt>
                <c:pt idx="85">
                  <c:v>43983</c:v>
                </c:pt>
                <c:pt idx="86">
                  <c:v>43984</c:v>
                </c:pt>
                <c:pt idx="87">
                  <c:v>43985</c:v>
                </c:pt>
                <c:pt idx="88">
                  <c:v>43986</c:v>
                </c:pt>
                <c:pt idx="89">
                  <c:v>43987</c:v>
                </c:pt>
                <c:pt idx="90">
                  <c:v>43988</c:v>
                </c:pt>
                <c:pt idx="91">
                  <c:v>43989</c:v>
                </c:pt>
                <c:pt idx="92">
                  <c:v>43990</c:v>
                </c:pt>
                <c:pt idx="93">
                  <c:v>43991</c:v>
                </c:pt>
                <c:pt idx="94">
                  <c:v>43992</c:v>
                </c:pt>
                <c:pt idx="95">
                  <c:v>43993</c:v>
                </c:pt>
                <c:pt idx="96">
                  <c:v>43994</c:v>
                </c:pt>
                <c:pt idx="97">
                  <c:v>43995</c:v>
                </c:pt>
                <c:pt idx="98">
                  <c:v>43996</c:v>
                </c:pt>
                <c:pt idx="99">
                  <c:v>43997</c:v>
                </c:pt>
                <c:pt idx="100">
                  <c:v>43998</c:v>
                </c:pt>
                <c:pt idx="101">
                  <c:v>43999</c:v>
                </c:pt>
                <c:pt idx="102">
                  <c:v>44000</c:v>
                </c:pt>
                <c:pt idx="103">
                  <c:v>44001</c:v>
                </c:pt>
                <c:pt idx="104">
                  <c:v>44002</c:v>
                </c:pt>
                <c:pt idx="105">
                  <c:v>44003</c:v>
                </c:pt>
                <c:pt idx="106">
                  <c:v>44004</c:v>
                </c:pt>
                <c:pt idx="107">
                  <c:v>44005</c:v>
                </c:pt>
                <c:pt idx="108">
                  <c:v>44006</c:v>
                </c:pt>
                <c:pt idx="109">
                  <c:v>44007</c:v>
                </c:pt>
                <c:pt idx="110">
                  <c:v>44008</c:v>
                </c:pt>
                <c:pt idx="111">
                  <c:v>44009</c:v>
                </c:pt>
                <c:pt idx="112">
                  <c:v>44010</c:v>
                </c:pt>
                <c:pt idx="113">
                  <c:v>44011</c:v>
                </c:pt>
                <c:pt idx="114">
                  <c:v>44012</c:v>
                </c:pt>
              </c:numCache>
            </c:numRef>
          </c:cat>
          <c:val>
            <c:numRef>
              <c:f>'Transport_use_(GB)'!$O$15:$O$129</c:f>
              <c:numCache>
                <c:formatCode>0%</c:formatCode>
                <c:ptCount val="115"/>
                <c:pt idx="0">
                  <c:v>1.0250000000000001</c:v>
                </c:pt>
                <c:pt idx="1">
                  <c:v>1.0237499999999999</c:v>
                </c:pt>
                <c:pt idx="2">
                  <c:v>1.0212500000000002</c:v>
                </c:pt>
                <c:pt idx="3">
                  <c:v>1.0187499999999998</c:v>
                </c:pt>
                <c:pt idx="4">
                  <c:v>1.0162499999999999</c:v>
                </c:pt>
                <c:pt idx="5">
                  <c:v>1.0137499999999999</c:v>
                </c:pt>
                <c:pt idx="6">
                  <c:v>1.0049999999999999</c:v>
                </c:pt>
                <c:pt idx="7">
                  <c:v>0.99750000000000005</c:v>
                </c:pt>
                <c:pt idx="8">
                  <c:v>0.98750000000000004</c:v>
                </c:pt>
                <c:pt idx="9">
                  <c:v>0.96999999999999986</c:v>
                </c:pt>
                <c:pt idx="10">
                  <c:v>0.9474999999999999</c:v>
                </c:pt>
                <c:pt idx="11">
                  <c:v>0.92499999999999993</c:v>
                </c:pt>
                <c:pt idx="12">
                  <c:v>0.90250000000000008</c:v>
                </c:pt>
                <c:pt idx="13">
                  <c:v>0.87125000000000008</c:v>
                </c:pt>
                <c:pt idx="14">
                  <c:v>0.83875000000000011</c:v>
                </c:pt>
                <c:pt idx="15">
                  <c:v>0.80499999999999994</c:v>
                </c:pt>
                <c:pt idx="16">
                  <c:v>0.74374999999999991</c:v>
                </c:pt>
                <c:pt idx="17">
                  <c:v>0.68500000000000005</c:v>
                </c:pt>
                <c:pt idx="18">
                  <c:v>0.62999999999999989</c:v>
                </c:pt>
                <c:pt idx="19">
                  <c:v>0.57499999999999996</c:v>
                </c:pt>
                <c:pt idx="20">
                  <c:v>0.51124999999999998</c:v>
                </c:pt>
                <c:pt idx="21">
                  <c:v>0.45124999999999998</c:v>
                </c:pt>
                <c:pt idx="22">
                  <c:v>0.40999999999999992</c:v>
                </c:pt>
                <c:pt idx="23">
                  <c:v>0.36874999999999991</c:v>
                </c:pt>
                <c:pt idx="24">
                  <c:v>0.35125000000000001</c:v>
                </c:pt>
                <c:pt idx="25">
                  <c:v>0.34250000000000003</c:v>
                </c:pt>
                <c:pt idx="26">
                  <c:v>0.33875</c:v>
                </c:pt>
                <c:pt idx="27">
                  <c:v>0.33</c:v>
                </c:pt>
                <c:pt idx="28">
                  <c:v>0.32624999999999998</c:v>
                </c:pt>
                <c:pt idx="29">
                  <c:v>0.34125</c:v>
                </c:pt>
                <c:pt idx="30">
                  <c:v>0.34125</c:v>
                </c:pt>
                <c:pt idx="31">
                  <c:v>0.34250000000000003</c:v>
                </c:pt>
                <c:pt idx="32">
                  <c:v>0.34750000000000003</c:v>
                </c:pt>
                <c:pt idx="33">
                  <c:v>0.33750000000000002</c:v>
                </c:pt>
                <c:pt idx="34">
                  <c:v>0.33125000000000004</c:v>
                </c:pt>
                <c:pt idx="35">
                  <c:v>0.32250000000000001</c:v>
                </c:pt>
                <c:pt idx="36">
                  <c:v>0.31750000000000006</c:v>
                </c:pt>
                <c:pt idx="37">
                  <c:v>0.31875000000000003</c:v>
                </c:pt>
                <c:pt idx="38">
                  <c:v>0.32124999999999998</c:v>
                </c:pt>
                <c:pt idx="39">
                  <c:v>0.32249999999999995</c:v>
                </c:pt>
                <c:pt idx="40">
                  <c:v>0.32250000000000001</c:v>
                </c:pt>
                <c:pt idx="41">
                  <c:v>0.33</c:v>
                </c:pt>
                <c:pt idx="42">
                  <c:v>0.33124999999999999</c:v>
                </c:pt>
                <c:pt idx="43">
                  <c:v>0.35250000000000004</c:v>
                </c:pt>
                <c:pt idx="44">
                  <c:v>0.37500000000000006</c:v>
                </c:pt>
                <c:pt idx="45">
                  <c:v>0.37875000000000003</c:v>
                </c:pt>
                <c:pt idx="46">
                  <c:v>0.38250000000000006</c:v>
                </c:pt>
                <c:pt idx="47">
                  <c:v>0.38750000000000001</c:v>
                </c:pt>
                <c:pt idx="48">
                  <c:v>0.38624999999999998</c:v>
                </c:pt>
                <c:pt idx="49">
                  <c:v>0.38874999999999998</c:v>
                </c:pt>
                <c:pt idx="50">
                  <c:v>0.40375</c:v>
                </c:pt>
                <c:pt idx="51">
                  <c:v>0.40499999999999997</c:v>
                </c:pt>
                <c:pt idx="52">
                  <c:v>0.40625</c:v>
                </c:pt>
                <c:pt idx="53">
                  <c:v>0.40749999999999997</c:v>
                </c:pt>
                <c:pt idx="54">
                  <c:v>0.41124999999999995</c:v>
                </c:pt>
                <c:pt idx="55">
                  <c:v>0.40874999999999995</c:v>
                </c:pt>
                <c:pt idx="56">
                  <c:v>0.41285714285714281</c:v>
                </c:pt>
                <c:pt idx="57">
                  <c:v>0.42857142857142855</c:v>
                </c:pt>
                <c:pt idx="58">
                  <c:v>0.43142857142857144</c:v>
                </c:pt>
                <c:pt idx="59">
                  <c:v>0.43857142857142861</c:v>
                </c:pt>
                <c:pt idx="60">
                  <c:v>0.44857142857142868</c:v>
                </c:pt>
                <c:pt idx="61">
                  <c:v>0.43714285714285711</c:v>
                </c:pt>
                <c:pt idx="62">
                  <c:v>0.43285714285714288</c:v>
                </c:pt>
                <c:pt idx="63">
                  <c:v>0.42857142857142866</c:v>
                </c:pt>
                <c:pt idx="64">
                  <c:v>0.43625000000000003</c:v>
                </c:pt>
                <c:pt idx="65">
                  <c:v>0.44125000000000003</c:v>
                </c:pt>
                <c:pt idx="66">
                  <c:v>0.45000000000000007</c:v>
                </c:pt>
                <c:pt idx="67">
                  <c:v>0.45874999999999999</c:v>
                </c:pt>
                <c:pt idx="68">
                  <c:v>0.46625000000000005</c:v>
                </c:pt>
                <c:pt idx="69">
                  <c:v>0.49374999999999997</c:v>
                </c:pt>
                <c:pt idx="70">
                  <c:v>0.51</c:v>
                </c:pt>
                <c:pt idx="71">
                  <c:v>0.53625</c:v>
                </c:pt>
                <c:pt idx="72">
                  <c:v>0.54749999999999999</c:v>
                </c:pt>
                <c:pt idx="73">
                  <c:v>0.56000000000000005</c:v>
                </c:pt>
                <c:pt idx="74">
                  <c:v>0.56750000000000012</c:v>
                </c:pt>
                <c:pt idx="75">
                  <c:v>0.57374999999999998</c:v>
                </c:pt>
                <c:pt idx="76">
                  <c:v>0.57750000000000001</c:v>
                </c:pt>
                <c:pt idx="77">
                  <c:v>0.57999999999999996</c:v>
                </c:pt>
                <c:pt idx="78">
                  <c:v>0.57499999999999996</c:v>
                </c:pt>
                <c:pt idx="79">
                  <c:v>0.58124999999999993</c:v>
                </c:pt>
                <c:pt idx="80">
                  <c:v>0.58750000000000002</c:v>
                </c:pt>
                <c:pt idx="81">
                  <c:v>0.59249999999999992</c:v>
                </c:pt>
                <c:pt idx="82">
                  <c:v>0.60124999999999995</c:v>
                </c:pt>
                <c:pt idx="83">
                  <c:v>0.61375000000000002</c:v>
                </c:pt>
                <c:pt idx="84">
                  <c:v>0.63</c:v>
                </c:pt>
                <c:pt idx="85">
                  <c:v>0.64375000000000004</c:v>
                </c:pt>
                <c:pt idx="86">
                  <c:v>0.66749999999999998</c:v>
                </c:pt>
                <c:pt idx="87">
                  <c:v>0.66749999999999987</c:v>
                </c:pt>
                <c:pt idx="88">
                  <c:v>0.66874999999999996</c:v>
                </c:pt>
                <c:pt idx="89">
                  <c:v>0.67125000000000001</c:v>
                </c:pt>
                <c:pt idx="90">
                  <c:v>0.67125000000000001</c:v>
                </c:pt>
                <c:pt idx="91">
                  <c:v>0.66749999999999998</c:v>
                </c:pt>
                <c:pt idx="92">
                  <c:v>0.66374999999999995</c:v>
                </c:pt>
                <c:pt idx="93">
                  <c:v>0.66375000000000006</c:v>
                </c:pt>
                <c:pt idx="94">
                  <c:v>0.66000000000000014</c:v>
                </c:pt>
                <c:pt idx="95">
                  <c:v>0.66375000000000006</c:v>
                </c:pt>
                <c:pt idx="96">
                  <c:v>0.66749999999999998</c:v>
                </c:pt>
                <c:pt idx="97">
                  <c:v>0.67999999999999994</c:v>
                </c:pt>
                <c:pt idx="98">
                  <c:v>0.69375000000000009</c:v>
                </c:pt>
                <c:pt idx="99">
                  <c:v>0.7037500000000001</c:v>
                </c:pt>
                <c:pt idx="100">
                  <c:v>0.7087500000000001</c:v>
                </c:pt>
                <c:pt idx="101">
                  <c:v>0.71249999999999991</c:v>
                </c:pt>
                <c:pt idx="102">
                  <c:v>0.71624999999999983</c:v>
                </c:pt>
                <c:pt idx="103">
                  <c:v>0.72625000000000006</c:v>
                </c:pt>
                <c:pt idx="104">
                  <c:v>0.75000000000000011</c:v>
                </c:pt>
                <c:pt idx="105">
                  <c:v>0.75875000000000004</c:v>
                </c:pt>
                <c:pt idx="106">
                  <c:v>0.75875000000000004</c:v>
                </c:pt>
                <c:pt idx="107">
                  <c:v>0.76375000000000004</c:v>
                </c:pt>
                <c:pt idx="108">
                  <c:v>0.77374999999999994</c:v>
                </c:pt>
                <c:pt idx="109">
                  <c:v>0.78374999999999995</c:v>
                </c:pt>
                <c:pt idx="110">
                  <c:v>0.79500000000000004</c:v>
                </c:pt>
                <c:pt idx="111">
                  <c:v>0.8</c:v>
                </c:pt>
                <c:pt idx="112">
                  <c:v>0.79125000000000001</c:v>
                </c:pt>
                <c:pt idx="113">
                  <c:v>0.78375000000000017</c:v>
                </c:pt>
                <c:pt idx="114">
                  <c:v>0.78374999999999995</c:v>
                </c:pt>
              </c:numCache>
            </c:numRef>
          </c:val>
          <c:smooth val="0"/>
          <c:extLst>
            <c:ext xmlns:c16="http://schemas.microsoft.com/office/drawing/2014/chart" uri="{C3380CC4-5D6E-409C-BE32-E72D297353CC}">
              <c16:uniqueId val="{00000000-A209-41DC-AB61-1684D0E5923C}"/>
            </c:ext>
          </c:extLst>
        </c:ser>
        <c:ser>
          <c:idx val="1"/>
          <c:order val="1"/>
          <c:tx>
            <c:v>Cycling</c:v>
          </c:tx>
          <c:spPr>
            <a:ln w="28575" cap="rnd">
              <a:solidFill>
                <a:schemeClr val="accent2">
                  <a:tint val="77000"/>
                </a:schemeClr>
              </a:solidFill>
              <a:round/>
            </a:ln>
            <a:effectLst/>
          </c:spPr>
          <c:marker>
            <c:symbol val="none"/>
          </c:marker>
          <c:cat>
            <c:numRef>
              <c:f>'Transport_use_(GB)'!$N$15:$N$129</c:f>
              <c:numCache>
                <c:formatCode>m/d/yyyy</c:formatCode>
                <c:ptCount val="115"/>
                <c:pt idx="0">
                  <c:v>43898</c:v>
                </c:pt>
                <c:pt idx="1">
                  <c:v>43899</c:v>
                </c:pt>
                <c:pt idx="2">
                  <c:v>43900</c:v>
                </c:pt>
                <c:pt idx="3">
                  <c:v>43901</c:v>
                </c:pt>
                <c:pt idx="4">
                  <c:v>43902</c:v>
                </c:pt>
                <c:pt idx="5">
                  <c:v>43903</c:v>
                </c:pt>
                <c:pt idx="6">
                  <c:v>43904</c:v>
                </c:pt>
                <c:pt idx="7">
                  <c:v>43905</c:v>
                </c:pt>
                <c:pt idx="8">
                  <c:v>43906</c:v>
                </c:pt>
                <c:pt idx="9">
                  <c:v>43907</c:v>
                </c:pt>
                <c:pt idx="10">
                  <c:v>43908</c:v>
                </c:pt>
                <c:pt idx="11">
                  <c:v>43909</c:v>
                </c:pt>
                <c:pt idx="12">
                  <c:v>43910</c:v>
                </c:pt>
                <c:pt idx="13">
                  <c:v>43911</c:v>
                </c:pt>
                <c:pt idx="14">
                  <c:v>43912</c:v>
                </c:pt>
                <c:pt idx="15">
                  <c:v>43913</c:v>
                </c:pt>
                <c:pt idx="16">
                  <c:v>43914</c:v>
                </c:pt>
                <c:pt idx="17">
                  <c:v>43915</c:v>
                </c:pt>
                <c:pt idx="18">
                  <c:v>43916</c:v>
                </c:pt>
                <c:pt idx="19">
                  <c:v>43917</c:v>
                </c:pt>
                <c:pt idx="20">
                  <c:v>43918</c:v>
                </c:pt>
                <c:pt idx="21">
                  <c:v>43919</c:v>
                </c:pt>
                <c:pt idx="22">
                  <c:v>43920</c:v>
                </c:pt>
                <c:pt idx="23">
                  <c:v>43921</c:v>
                </c:pt>
                <c:pt idx="24">
                  <c:v>43922</c:v>
                </c:pt>
                <c:pt idx="25">
                  <c:v>43923</c:v>
                </c:pt>
                <c:pt idx="26">
                  <c:v>43924</c:v>
                </c:pt>
                <c:pt idx="27">
                  <c:v>43925</c:v>
                </c:pt>
                <c:pt idx="28">
                  <c:v>43926</c:v>
                </c:pt>
                <c:pt idx="29">
                  <c:v>43927</c:v>
                </c:pt>
                <c:pt idx="30">
                  <c:v>43928</c:v>
                </c:pt>
                <c:pt idx="31">
                  <c:v>43929</c:v>
                </c:pt>
                <c:pt idx="32">
                  <c:v>43930</c:v>
                </c:pt>
                <c:pt idx="33">
                  <c:v>43931</c:v>
                </c:pt>
                <c:pt idx="34">
                  <c:v>43932</c:v>
                </c:pt>
                <c:pt idx="35">
                  <c:v>43933</c:v>
                </c:pt>
                <c:pt idx="36">
                  <c:v>43934</c:v>
                </c:pt>
                <c:pt idx="37">
                  <c:v>43935</c:v>
                </c:pt>
                <c:pt idx="38">
                  <c:v>43936</c:v>
                </c:pt>
                <c:pt idx="39">
                  <c:v>43937</c:v>
                </c:pt>
                <c:pt idx="40">
                  <c:v>43938</c:v>
                </c:pt>
                <c:pt idx="41">
                  <c:v>43939</c:v>
                </c:pt>
                <c:pt idx="42">
                  <c:v>43940</c:v>
                </c:pt>
                <c:pt idx="43">
                  <c:v>43941</c:v>
                </c:pt>
                <c:pt idx="44">
                  <c:v>43942</c:v>
                </c:pt>
                <c:pt idx="45">
                  <c:v>43943</c:v>
                </c:pt>
                <c:pt idx="46">
                  <c:v>43944</c:v>
                </c:pt>
                <c:pt idx="47">
                  <c:v>43945</c:v>
                </c:pt>
                <c:pt idx="48">
                  <c:v>43946</c:v>
                </c:pt>
                <c:pt idx="49">
                  <c:v>43947</c:v>
                </c:pt>
                <c:pt idx="50">
                  <c:v>43948</c:v>
                </c:pt>
                <c:pt idx="51">
                  <c:v>43949</c:v>
                </c:pt>
                <c:pt idx="52">
                  <c:v>43950</c:v>
                </c:pt>
                <c:pt idx="53">
                  <c:v>43951</c:v>
                </c:pt>
                <c:pt idx="54">
                  <c:v>43952</c:v>
                </c:pt>
                <c:pt idx="55">
                  <c:v>43953</c:v>
                </c:pt>
                <c:pt idx="56">
                  <c:v>43954</c:v>
                </c:pt>
                <c:pt idx="57">
                  <c:v>43955</c:v>
                </c:pt>
                <c:pt idx="58">
                  <c:v>43956</c:v>
                </c:pt>
                <c:pt idx="59">
                  <c:v>43957</c:v>
                </c:pt>
                <c:pt idx="60">
                  <c:v>43958</c:v>
                </c:pt>
                <c:pt idx="61">
                  <c:v>43959</c:v>
                </c:pt>
                <c:pt idx="62">
                  <c:v>43960</c:v>
                </c:pt>
                <c:pt idx="63">
                  <c:v>43961</c:v>
                </c:pt>
                <c:pt idx="64">
                  <c:v>43962</c:v>
                </c:pt>
                <c:pt idx="65">
                  <c:v>43963</c:v>
                </c:pt>
                <c:pt idx="66">
                  <c:v>43964</c:v>
                </c:pt>
                <c:pt idx="67">
                  <c:v>43965</c:v>
                </c:pt>
                <c:pt idx="68">
                  <c:v>43966</c:v>
                </c:pt>
                <c:pt idx="69">
                  <c:v>43967</c:v>
                </c:pt>
                <c:pt idx="70">
                  <c:v>43968</c:v>
                </c:pt>
                <c:pt idx="71">
                  <c:v>43969</c:v>
                </c:pt>
                <c:pt idx="72">
                  <c:v>43970</c:v>
                </c:pt>
                <c:pt idx="73">
                  <c:v>43971</c:v>
                </c:pt>
                <c:pt idx="74">
                  <c:v>43972</c:v>
                </c:pt>
                <c:pt idx="75">
                  <c:v>43973</c:v>
                </c:pt>
                <c:pt idx="76">
                  <c:v>43974</c:v>
                </c:pt>
                <c:pt idx="77">
                  <c:v>43975</c:v>
                </c:pt>
                <c:pt idx="78">
                  <c:v>43976</c:v>
                </c:pt>
                <c:pt idx="79">
                  <c:v>43977</c:v>
                </c:pt>
                <c:pt idx="80">
                  <c:v>43978</c:v>
                </c:pt>
                <c:pt idx="81">
                  <c:v>43979</c:v>
                </c:pt>
                <c:pt idx="82">
                  <c:v>43980</c:v>
                </c:pt>
                <c:pt idx="83">
                  <c:v>43981</c:v>
                </c:pt>
                <c:pt idx="84">
                  <c:v>43982</c:v>
                </c:pt>
                <c:pt idx="85">
                  <c:v>43983</c:v>
                </c:pt>
                <c:pt idx="86">
                  <c:v>43984</c:v>
                </c:pt>
                <c:pt idx="87">
                  <c:v>43985</c:v>
                </c:pt>
                <c:pt idx="88">
                  <c:v>43986</c:v>
                </c:pt>
                <c:pt idx="89">
                  <c:v>43987</c:v>
                </c:pt>
                <c:pt idx="90">
                  <c:v>43988</c:v>
                </c:pt>
                <c:pt idx="91">
                  <c:v>43989</c:v>
                </c:pt>
                <c:pt idx="92">
                  <c:v>43990</c:v>
                </c:pt>
                <c:pt idx="93">
                  <c:v>43991</c:v>
                </c:pt>
                <c:pt idx="94">
                  <c:v>43992</c:v>
                </c:pt>
                <c:pt idx="95">
                  <c:v>43993</c:v>
                </c:pt>
                <c:pt idx="96">
                  <c:v>43994</c:v>
                </c:pt>
                <c:pt idx="97">
                  <c:v>43995</c:v>
                </c:pt>
                <c:pt idx="98">
                  <c:v>43996</c:v>
                </c:pt>
                <c:pt idx="99">
                  <c:v>43997</c:v>
                </c:pt>
                <c:pt idx="100">
                  <c:v>43998</c:v>
                </c:pt>
                <c:pt idx="101">
                  <c:v>43999</c:v>
                </c:pt>
                <c:pt idx="102">
                  <c:v>44000</c:v>
                </c:pt>
                <c:pt idx="103">
                  <c:v>44001</c:v>
                </c:pt>
                <c:pt idx="104">
                  <c:v>44002</c:v>
                </c:pt>
                <c:pt idx="105">
                  <c:v>44003</c:v>
                </c:pt>
                <c:pt idx="106">
                  <c:v>44004</c:v>
                </c:pt>
                <c:pt idx="107">
                  <c:v>44005</c:v>
                </c:pt>
                <c:pt idx="108">
                  <c:v>44006</c:v>
                </c:pt>
                <c:pt idx="109">
                  <c:v>44007</c:v>
                </c:pt>
                <c:pt idx="110">
                  <c:v>44008</c:v>
                </c:pt>
                <c:pt idx="111">
                  <c:v>44009</c:v>
                </c:pt>
                <c:pt idx="112">
                  <c:v>44010</c:v>
                </c:pt>
                <c:pt idx="113">
                  <c:v>44011</c:v>
                </c:pt>
                <c:pt idx="114">
                  <c:v>44012</c:v>
                </c:pt>
              </c:numCache>
            </c:numRef>
          </c:cat>
          <c:val>
            <c:numRef>
              <c:f>'Transport_use_(GB)'!$P$15:$P$129</c:f>
              <c:numCache>
                <c:formatCode>0%</c:formatCode>
                <c:ptCount val="115"/>
                <c:pt idx="0">
                  <c:v>0.89</c:v>
                </c:pt>
                <c:pt idx="1">
                  <c:v>0.97</c:v>
                </c:pt>
                <c:pt idx="2">
                  <c:v>0.91999999999999993</c:v>
                </c:pt>
                <c:pt idx="3">
                  <c:v>0.98499999999999988</c:v>
                </c:pt>
                <c:pt idx="4">
                  <c:v>1.028</c:v>
                </c:pt>
                <c:pt idx="5">
                  <c:v>1.0216666666666667</c:v>
                </c:pt>
                <c:pt idx="6">
                  <c:v>1.0571428571428572</c:v>
                </c:pt>
                <c:pt idx="7">
                  <c:v>1.04125</c:v>
                </c:pt>
                <c:pt idx="8">
                  <c:v>1.06</c:v>
                </c:pt>
                <c:pt idx="9">
                  <c:v>1.0250000000000001</c:v>
                </c:pt>
                <c:pt idx="10">
                  <c:v>1.0387500000000001</c:v>
                </c:pt>
                <c:pt idx="11">
                  <c:v>1.0049999999999999</c:v>
                </c:pt>
                <c:pt idx="12">
                  <c:v>0.95750000000000002</c:v>
                </c:pt>
                <c:pt idx="13">
                  <c:v>0.98124999999999996</c:v>
                </c:pt>
                <c:pt idx="14">
                  <c:v>0.98</c:v>
                </c:pt>
                <c:pt idx="15">
                  <c:v>0.97125000000000006</c:v>
                </c:pt>
                <c:pt idx="16">
                  <c:v>0.94750000000000001</c:v>
                </c:pt>
                <c:pt idx="17">
                  <c:v>1.01125</c:v>
                </c:pt>
                <c:pt idx="18">
                  <c:v>1.06</c:v>
                </c:pt>
                <c:pt idx="19">
                  <c:v>1.0787500000000001</c:v>
                </c:pt>
                <c:pt idx="20">
                  <c:v>1.1325000000000001</c:v>
                </c:pt>
                <c:pt idx="21">
                  <c:v>1.0887500000000001</c:v>
                </c:pt>
                <c:pt idx="22">
                  <c:v>1.0212500000000002</c:v>
                </c:pt>
                <c:pt idx="23">
                  <c:v>1.0337499999999999</c:v>
                </c:pt>
                <c:pt idx="24">
                  <c:v>1.0662499999999999</c:v>
                </c:pt>
                <c:pt idx="25">
                  <c:v>1.04375</c:v>
                </c:pt>
                <c:pt idx="26">
                  <c:v>1.0187500000000003</c:v>
                </c:pt>
                <c:pt idx="27">
                  <c:v>1.13625</c:v>
                </c:pt>
                <c:pt idx="28">
                  <c:v>1.26125</c:v>
                </c:pt>
                <c:pt idx="29">
                  <c:v>1.2887500000000001</c:v>
                </c:pt>
                <c:pt idx="30">
                  <c:v>1.37</c:v>
                </c:pt>
                <c:pt idx="31">
                  <c:v>1.4437500000000001</c:v>
                </c:pt>
                <c:pt idx="32">
                  <c:v>1.5150000000000001</c:v>
                </c:pt>
                <c:pt idx="33">
                  <c:v>1.6012499999999998</c:v>
                </c:pt>
                <c:pt idx="34">
                  <c:v>1.82125</c:v>
                </c:pt>
                <c:pt idx="35">
                  <c:v>1.8812500000000001</c:v>
                </c:pt>
                <c:pt idx="36">
                  <c:v>1.7512500000000002</c:v>
                </c:pt>
                <c:pt idx="37">
                  <c:v>1.7875000000000001</c:v>
                </c:pt>
                <c:pt idx="38">
                  <c:v>1.8587499999999999</c:v>
                </c:pt>
                <c:pt idx="39">
                  <c:v>1.9187499999999997</c:v>
                </c:pt>
                <c:pt idx="40">
                  <c:v>1.8349999999999997</c:v>
                </c:pt>
                <c:pt idx="41">
                  <c:v>1.7899999999999998</c:v>
                </c:pt>
                <c:pt idx="42">
                  <c:v>1.8312499999999998</c:v>
                </c:pt>
                <c:pt idx="43">
                  <c:v>1.6949999999999998</c:v>
                </c:pt>
                <c:pt idx="44">
                  <c:v>1.7312500000000002</c:v>
                </c:pt>
                <c:pt idx="45">
                  <c:v>1.8149999999999999</c:v>
                </c:pt>
                <c:pt idx="46">
                  <c:v>1.8475000000000001</c:v>
                </c:pt>
                <c:pt idx="47">
                  <c:v>1.8287499999999999</c:v>
                </c:pt>
                <c:pt idx="48">
                  <c:v>2.0674999999999999</c:v>
                </c:pt>
                <c:pt idx="49">
                  <c:v>2.3149999999999995</c:v>
                </c:pt>
                <c:pt idx="50">
                  <c:v>2.1112500000000001</c:v>
                </c:pt>
                <c:pt idx="51">
                  <c:v>1.99875</c:v>
                </c:pt>
                <c:pt idx="52">
                  <c:v>1.9512499999999999</c:v>
                </c:pt>
                <c:pt idx="53">
                  <c:v>1.8212500000000003</c:v>
                </c:pt>
                <c:pt idx="54">
                  <c:v>1.7000000000000004</c:v>
                </c:pt>
                <c:pt idx="55">
                  <c:v>1.85</c:v>
                </c:pt>
                <c:pt idx="56">
                  <c:v>1.8062500000000001</c:v>
                </c:pt>
                <c:pt idx="57">
                  <c:v>1.5737500000000002</c:v>
                </c:pt>
                <c:pt idx="58">
                  <c:v>1.5400000000000003</c:v>
                </c:pt>
                <c:pt idx="59">
                  <c:v>1.7625000000000002</c:v>
                </c:pt>
                <c:pt idx="60">
                  <c:v>1.9037500000000001</c:v>
                </c:pt>
                <c:pt idx="61">
                  <c:v>2.0787500000000003</c:v>
                </c:pt>
                <c:pt idx="62">
                  <c:v>2.4049999999999998</c:v>
                </c:pt>
                <c:pt idx="63">
                  <c:v>2.2075</c:v>
                </c:pt>
                <c:pt idx="64">
                  <c:v>2.01125</c:v>
                </c:pt>
                <c:pt idx="65">
                  <c:v>1.9974999999999998</c:v>
                </c:pt>
                <c:pt idx="66">
                  <c:v>2.0237500000000002</c:v>
                </c:pt>
                <c:pt idx="67">
                  <c:v>2.0024999999999999</c:v>
                </c:pt>
                <c:pt idx="68">
                  <c:v>1.93875</c:v>
                </c:pt>
                <c:pt idx="69">
                  <c:v>2.0374999999999996</c:v>
                </c:pt>
                <c:pt idx="70">
                  <c:v>1.94625</c:v>
                </c:pt>
                <c:pt idx="71">
                  <c:v>1.9637500000000001</c:v>
                </c:pt>
                <c:pt idx="72">
                  <c:v>2.0487500000000001</c:v>
                </c:pt>
                <c:pt idx="73">
                  <c:v>2.1574999999999998</c:v>
                </c:pt>
                <c:pt idx="74">
                  <c:v>2.2475000000000001</c:v>
                </c:pt>
                <c:pt idx="75">
                  <c:v>2.13625</c:v>
                </c:pt>
                <c:pt idx="76">
                  <c:v>2.12</c:v>
                </c:pt>
                <c:pt idx="77">
                  <c:v>2.05375</c:v>
                </c:pt>
                <c:pt idx="78">
                  <c:v>2.0187499999999998</c:v>
                </c:pt>
                <c:pt idx="79">
                  <c:v>2.0212499999999998</c:v>
                </c:pt>
                <c:pt idx="80">
                  <c:v>2.0925000000000002</c:v>
                </c:pt>
                <c:pt idx="81">
                  <c:v>2.0975000000000001</c:v>
                </c:pt>
                <c:pt idx="82">
                  <c:v>2.0637500000000002</c:v>
                </c:pt>
                <c:pt idx="83">
                  <c:v>2.3149999999999999</c:v>
                </c:pt>
                <c:pt idx="84">
                  <c:v>2.5150000000000001</c:v>
                </c:pt>
                <c:pt idx="85">
                  <c:v>2.415</c:v>
                </c:pt>
                <c:pt idx="86">
                  <c:v>2.29</c:v>
                </c:pt>
                <c:pt idx="87">
                  <c:v>2.2312500000000002</c:v>
                </c:pt>
                <c:pt idx="88">
                  <c:v>2.1612499999999999</c:v>
                </c:pt>
                <c:pt idx="89">
                  <c:v>2.0099999999999998</c:v>
                </c:pt>
                <c:pt idx="90">
                  <c:v>1.92</c:v>
                </c:pt>
                <c:pt idx="91">
                  <c:v>1.7950000000000002</c:v>
                </c:pt>
                <c:pt idx="92">
                  <c:v>1.5987500000000001</c:v>
                </c:pt>
                <c:pt idx="93">
                  <c:v>1.58125</c:v>
                </c:pt>
                <c:pt idx="94">
                  <c:v>1.50875</c:v>
                </c:pt>
                <c:pt idx="95">
                  <c:v>1.5150000000000001</c:v>
                </c:pt>
                <c:pt idx="96">
                  <c:v>1.4449999999999998</c:v>
                </c:pt>
                <c:pt idx="97">
                  <c:v>1.6600000000000001</c:v>
                </c:pt>
                <c:pt idx="98">
                  <c:v>1.88375</c:v>
                </c:pt>
                <c:pt idx="99">
                  <c:v>1.8162500000000001</c:v>
                </c:pt>
                <c:pt idx="100">
                  <c:v>1.7925</c:v>
                </c:pt>
                <c:pt idx="101">
                  <c:v>1.7899999999999998</c:v>
                </c:pt>
                <c:pt idx="102">
                  <c:v>1.7524999999999997</c:v>
                </c:pt>
                <c:pt idx="103">
                  <c:v>1.7449999999999997</c:v>
                </c:pt>
                <c:pt idx="104">
                  <c:v>1.9612499999999997</c:v>
                </c:pt>
                <c:pt idx="105">
                  <c:v>1.8362499999999997</c:v>
                </c:pt>
                <c:pt idx="106">
                  <c:v>1.6799999999999997</c:v>
                </c:pt>
                <c:pt idx="107">
                  <c:v>1.6949999999999998</c:v>
                </c:pt>
                <c:pt idx="108">
                  <c:v>1.7649999999999999</c:v>
                </c:pt>
                <c:pt idx="109">
                  <c:v>1.86</c:v>
                </c:pt>
                <c:pt idx="110">
                  <c:v>1.925</c:v>
                </c:pt>
                <c:pt idx="111">
                  <c:v>1.93625</c:v>
                </c:pt>
                <c:pt idx="112">
                  <c:v>1.8037500000000002</c:v>
                </c:pt>
                <c:pt idx="113">
                  <c:v>1.6875</c:v>
                </c:pt>
                <c:pt idx="114">
                  <c:v>1.62</c:v>
                </c:pt>
              </c:numCache>
            </c:numRef>
          </c:val>
          <c:smooth val="0"/>
          <c:extLst>
            <c:ext xmlns:c16="http://schemas.microsoft.com/office/drawing/2014/chart" uri="{C3380CC4-5D6E-409C-BE32-E72D297353CC}">
              <c16:uniqueId val="{00000001-A209-41DC-AB61-1684D0E5923C}"/>
            </c:ext>
          </c:extLst>
        </c:ser>
        <c:dLbls>
          <c:showLegendKey val="0"/>
          <c:showVal val="0"/>
          <c:showCatName val="0"/>
          <c:showSerName val="0"/>
          <c:showPercent val="0"/>
          <c:showBubbleSize val="0"/>
        </c:dLbls>
        <c:smooth val="0"/>
        <c:axId val="995091007"/>
        <c:axId val="995092671"/>
      </c:lineChart>
      <c:dateAx>
        <c:axId val="995091007"/>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5092671"/>
        <c:crosses val="autoZero"/>
        <c:auto val="1"/>
        <c:lblOffset val="100"/>
        <c:baseTimeUnit val="days"/>
      </c:dateAx>
      <c:valAx>
        <c:axId val="9950926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5091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Road</a:t>
            </a:r>
            <a:r>
              <a:rPr lang="en-GB" baseline="0"/>
              <a:t> User 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CasualtiesTables!$T$14</c:f>
              <c:strCache>
                <c:ptCount val="1"/>
                <c:pt idx="0">
                  <c:v>TOTAL</c:v>
                </c:pt>
              </c:strCache>
            </c:strRef>
          </c:cat>
          <c:val>
            <c:numRef>
              <c:f>CasualtiesTables!$W$14</c:f>
              <c:numCache>
                <c:formatCode>0%</c:formatCode>
                <c:ptCount val="1"/>
                <c:pt idx="0">
                  <c:v>-0.47910793497680171</c:v>
                </c:pt>
              </c:numCache>
            </c:numRef>
          </c:val>
          <c:extLst>
            <c:ext xmlns:c16="http://schemas.microsoft.com/office/drawing/2014/chart" uri="{C3380CC4-5D6E-409C-BE32-E72D297353CC}">
              <c16:uniqueId val="{00000000-FDDD-4CAC-BAFA-F049C0D4E52F}"/>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CasualtiesTables!$T$14</c:f>
              <c:strCache>
                <c:ptCount val="1"/>
                <c:pt idx="0">
                  <c:v>TOTAL</c:v>
                </c:pt>
              </c:strCache>
            </c:strRef>
          </c:cat>
          <c:val>
            <c:numRef>
              <c:f>CasualtiesTables!$Z$14</c:f>
              <c:numCache>
                <c:formatCode>0%</c:formatCode>
                <c:ptCount val="1"/>
                <c:pt idx="0">
                  <c:v>-0.36677952599083852</c:v>
                </c:pt>
              </c:numCache>
            </c:numRef>
          </c:val>
          <c:extLst>
            <c:ext xmlns:c16="http://schemas.microsoft.com/office/drawing/2014/chart" uri="{C3380CC4-5D6E-409C-BE32-E72D297353CC}">
              <c16:uniqueId val="{00000001-FDDD-4CAC-BAFA-F049C0D4E52F}"/>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Road</a:t>
            </a:r>
            <a:r>
              <a:rPr lang="en-GB" baseline="0"/>
              <a:t> User 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(CasualtiesTables!$T$19,CasualtiesTables!$T$30:$T$34)</c:f>
              <c:strCache>
                <c:ptCount val="6"/>
                <c:pt idx="0">
                  <c:v>Pedestrian</c:v>
                </c:pt>
                <c:pt idx="1">
                  <c:v>Car</c:v>
                </c:pt>
                <c:pt idx="2">
                  <c:v>Motorbike</c:v>
                </c:pt>
                <c:pt idx="3">
                  <c:v>Goods</c:v>
                </c:pt>
                <c:pt idx="4">
                  <c:v>Bus</c:v>
                </c:pt>
                <c:pt idx="5">
                  <c:v>Cycle</c:v>
                </c:pt>
              </c:strCache>
            </c:strRef>
          </c:cat>
          <c:val>
            <c:numRef>
              <c:f>(CasualtiesTables!$W$19,CasualtiesTables!$W$30:$W$34)</c:f>
              <c:numCache>
                <c:formatCode>0%</c:formatCode>
                <c:ptCount val="6"/>
                <c:pt idx="0">
                  <c:v>-0.59422053231939165</c:v>
                </c:pt>
                <c:pt idx="1">
                  <c:v>-0.51882538141962664</c:v>
                </c:pt>
                <c:pt idx="2">
                  <c:v>-0.39186282710001197</c:v>
                </c:pt>
                <c:pt idx="3">
                  <c:v>-0.3974923009238891</c:v>
                </c:pt>
                <c:pt idx="4">
                  <c:v>-0.75807765408634264</c:v>
                </c:pt>
                <c:pt idx="5">
                  <c:v>-0.2149074128161691</c:v>
                </c:pt>
              </c:numCache>
            </c:numRef>
          </c:val>
          <c:extLst>
            <c:ext xmlns:c16="http://schemas.microsoft.com/office/drawing/2014/chart" uri="{C3380CC4-5D6E-409C-BE32-E72D297353CC}">
              <c16:uniqueId val="{00000000-E482-457E-AF31-B86E7481548F}"/>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(CasualtiesTables!$T$19,CasualtiesTables!$T$30:$T$34)</c:f>
              <c:strCache>
                <c:ptCount val="6"/>
                <c:pt idx="0">
                  <c:v>Pedestrian</c:v>
                </c:pt>
                <c:pt idx="1">
                  <c:v>Car</c:v>
                </c:pt>
                <c:pt idx="2">
                  <c:v>Motorbike</c:v>
                </c:pt>
                <c:pt idx="3">
                  <c:v>Goods</c:v>
                </c:pt>
                <c:pt idx="4">
                  <c:v>Bus</c:v>
                </c:pt>
                <c:pt idx="5">
                  <c:v>Cycle</c:v>
                </c:pt>
              </c:strCache>
            </c:strRef>
          </c:cat>
          <c:val>
            <c:numRef>
              <c:f>(CasualtiesTables!$Z$19,CasualtiesTables!$Z$30:$Z$34)</c:f>
              <c:numCache>
                <c:formatCode>0%</c:formatCode>
                <c:ptCount val="6"/>
                <c:pt idx="0">
                  <c:v>-0.53442373526055542</c:v>
                </c:pt>
                <c:pt idx="1">
                  <c:v>-0.38368271954674216</c:v>
                </c:pt>
                <c:pt idx="2">
                  <c:v>-0.3880794701986755</c:v>
                </c:pt>
                <c:pt idx="3">
                  <c:v>-0.30565371024734977</c:v>
                </c:pt>
                <c:pt idx="4">
                  <c:v>-0.69552238805970146</c:v>
                </c:pt>
                <c:pt idx="5">
                  <c:v>-6.0400937255922882E-2</c:v>
                </c:pt>
              </c:numCache>
            </c:numRef>
          </c:val>
          <c:extLst>
            <c:ext xmlns:c16="http://schemas.microsoft.com/office/drawing/2014/chart" uri="{C3380CC4-5D6E-409C-BE32-E72D297353CC}">
              <c16:uniqueId val="{00000001-E482-457E-AF31-B86E7481548F}"/>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Age </a:t>
            </a:r>
            <a:r>
              <a:rPr lang="en-GB" baseline="0"/>
              <a:t>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CasualtiesTables!$T$3:$T$12</c:f>
              <c:strCache>
                <c:ptCount val="10"/>
                <c:pt idx="0">
                  <c:v>&lt;5</c:v>
                </c:pt>
                <c:pt idx="1">
                  <c:v>05-15</c:v>
                </c:pt>
                <c:pt idx="2">
                  <c:v>16-24</c:v>
                </c:pt>
                <c:pt idx="3">
                  <c:v>25-34</c:v>
                </c:pt>
                <c:pt idx="4">
                  <c:v>35-44</c:v>
                </c:pt>
                <c:pt idx="5">
                  <c:v>45-54</c:v>
                </c:pt>
                <c:pt idx="6">
                  <c:v>55-64</c:v>
                </c:pt>
                <c:pt idx="7">
                  <c:v>65-74</c:v>
                </c:pt>
                <c:pt idx="8">
                  <c:v>75-84</c:v>
                </c:pt>
                <c:pt idx="9">
                  <c:v>85+</c:v>
                </c:pt>
              </c:strCache>
            </c:strRef>
          </c:cat>
          <c:val>
            <c:numRef>
              <c:f>CasualtiesTables!$W$3:$W$12</c:f>
              <c:numCache>
                <c:formatCode>0%</c:formatCode>
                <c:ptCount val="10"/>
                <c:pt idx="0">
                  <c:v>-0.60035762181493069</c:v>
                </c:pt>
                <c:pt idx="1">
                  <c:v>-0.64462246463269135</c:v>
                </c:pt>
                <c:pt idx="2">
                  <c:v>-0.47625624136832045</c:v>
                </c:pt>
                <c:pt idx="3">
                  <c:v>-0.4335604227683687</c:v>
                </c:pt>
                <c:pt idx="4">
                  <c:v>-0.45354051054384015</c:v>
                </c:pt>
                <c:pt idx="5">
                  <c:v>-0.46937901498929335</c:v>
                </c:pt>
                <c:pt idx="6">
                  <c:v>-0.42287075640262062</c:v>
                </c:pt>
                <c:pt idx="7">
                  <c:v>-0.52234084618426257</c:v>
                </c:pt>
                <c:pt idx="8">
                  <c:v>-0.61312357689919272</c:v>
                </c:pt>
                <c:pt idx="9">
                  <c:v>-0.620253164556962</c:v>
                </c:pt>
              </c:numCache>
            </c:numRef>
          </c:val>
          <c:extLst>
            <c:ext xmlns:c16="http://schemas.microsoft.com/office/drawing/2014/chart" uri="{C3380CC4-5D6E-409C-BE32-E72D297353CC}">
              <c16:uniqueId val="{00000000-2876-47A1-8AA1-DEEC6ED90C23}"/>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CasualtiesTables!$T$3:$T$12</c:f>
              <c:strCache>
                <c:ptCount val="10"/>
                <c:pt idx="0">
                  <c:v>&lt;5</c:v>
                </c:pt>
                <c:pt idx="1">
                  <c:v>05-15</c:v>
                </c:pt>
                <c:pt idx="2">
                  <c:v>16-24</c:v>
                </c:pt>
                <c:pt idx="3">
                  <c:v>25-34</c:v>
                </c:pt>
                <c:pt idx="4">
                  <c:v>35-44</c:v>
                </c:pt>
                <c:pt idx="5">
                  <c:v>45-54</c:v>
                </c:pt>
                <c:pt idx="6">
                  <c:v>55-64</c:v>
                </c:pt>
                <c:pt idx="7">
                  <c:v>65-74</c:v>
                </c:pt>
                <c:pt idx="8">
                  <c:v>75-84</c:v>
                </c:pt>
                <c:pt idx="9">
                  <c:v>85+</c:v>
                </c:pt>
              </c:strCache>
            </c:strRef>
          </c:cat>
          <c:val>
            <c:numRef>
              <c:f>CasualtiesTables!$Z$3:$Z$12</c:f>
              <c:numCache>
                <c:formatCode>0%</c:formatCode>
                <c:ptCount val="10"/>
                <c:pt idx="0">
                  <c:v>-0.46153846153846156</c:v>
                </c:pt>
                <c:pt idx="1">
                  <c:v>-0.58957150232318023</c:v>
                </c:pt>
                <c:pt idx="2">
                  <c:v>-0.41149804244797039</c:v>
                </c:pt>
                <c:pt idx="3">
                  <c:v>-0.31784232365145226</c:v>
                </c:pt>
                <c:pt idx="4">
                  <c:v>-0.27302829620710412</c:v>
                </c:pt>
                <c:pt idx="5">
                  <c:v>-0.32045133991537378</c:v>
                </c:pt>
                <c:pt idx="6">
                  <c:v>-0.26309921962095872</c:v>
                </c:pt>
                <c:pt idx="7">
                  <c:v>-0.35002912055911473</c:v>
                </c:pt>
                <c:pt idx="8">
                  <c:v>-0.56906077348066297</c:v>
                </c:pt>
                <c:pt idx="9">
                  <c:v>-0.56024096385542177</c:v>
                </c:pt>
              </c:numCache>
            </c:numRef>
          </c:val>
          <c:extLst>
            <c:ext xmlns:c16="http://schemas.microsoft.com/office/drawing/2014/chart" uri="{C3380CC4-5D6E-409C-BE32-E72D297353CC}">
              <c16:uniqueId val="{00000001-2876-47A1-8AA1-DEEC6ED90C23}"/>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Sex &amp; Pedestrian Location 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(CasualtiesTables!$T$22:$T$23,CasualtiesTables!$T$26:$T$27)</c:f>
              <c:strCache>
                <c:ptCount val="4"/>
                <c:pt idx="0">
                  <c:v>Female</c:v>
                </c:pt>
                <c:pt idx="1">
                  <c:v>Male</c:v>
                </c:pt>
                <c:pt idx="2">
                  <c:v>Pedestrian Walking In Road</c:v>
                </c:pt>
                <c:pt idx="3">
                  <c:v>Pedestrian Other</c:v>
                </c:pt>
              </c:strCache>
            </c:strRef>
          </c:cat>
          <c:val>
            <c:numRef>
              <c:f>(CasualtiesTables!$W$22:$W$23,CasualtiesTables!$W$26:$W$27)</c:f>
              <c:numCache>
                <c:formatCode>0%</c:formatCode>
                <c:ptCount val="4"/>
                <c:pt idx="0">
                  <c:v>-0.56623738963270442</c:v>
                </c:pt>
                <c:pt idx="1">
                  <c:v>-0.42564998808402466</c:v>
                </c:pt>
                <c:pt idx="2">
                  <c:v>-0.48076923076923073</c:v>
                </c:pt>
                <c:pt idx="3">
                  <c:v>-0.60722156297677565</c:v>
                </c:pt>
              </c:numCache>
            </c:numRef>
          </c:val>
          <c:extLst>
            <c:ext xmlns:c16="http://schemas.microsoft.com/office/drawing/2014/chart" uri="{C3380CC4-5D6E-409C-BE32-E72D297353CC}">
              <c16:uniqueId val="{00000000-BFAE-44EB-8281-357C43A6EFE7}"/>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(CasualtiesTables!$T$22:$T$23,CasualtiesTables!$T$26:$T$27)</c:f>
              <c:strCache>
                <c:ptCount val="4"/>
                <c:pt idx="0">
                  <c:v>Female</c:v>
                </c:pt>
                <c:pt idx="1">
                  <c:v>Male</c:v>
                </c:pt>
                <c:pt idx="2">
                  <c:v>Pedestrian Walking In Road</c:v>
                </c:pt>
                <c:pt idx="3">
                  <c:v>Pedestrian Other</c:v>
                </c:pt>
              </c:strCache>
            </c:strRef>
          </c:cat>
          <c:val>
            <c:numRef>
              <c:f>(CasualtiesTables!$Z$22:$Z$23,CasualtiesTables!$Z$26:$Z$27)</c:f>
              <c:numCache>
                <c:formatCode>0%</c:formatCode>
                <c:ptCount val="4"/>
                <c:pt idx="0">
                  <c:v>-0.47713125845737492</c:v>
                </c:pt>
                <c:pt idx="1">
                  <c:v>-0.32207792207792207</c:v>
                </c:pt>
                <c:pt idx="2">
                  <c:v>-0.4363636363636364</c:v>
                </c:pt>
                <c:pt idx="3">
                  <c:v>-0.54461473861011966</c:v>
                </c:pt>
              </c:numCache>
            </c:numRef>
          </c:val>
          <c:extLst>
            <c:ext xmlns:c16="http://schemas.microsoft.com/office/drawing/2014/chart" uri="{C3380CC4-5D6E-409C-BE32-E72D297353CC}">
              <c16:uniqueId val="{00000001-BFAE-44EB-8281-357C43A6EFE7}"/>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Age </a:t>
            </a:r>
            <a:r>
              <a:rPr lang="en-GB" baseline="0"/>
              <a:t>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CasualtiesTables!$T$38:$T$43</c:f>
              <c:strCache>
                <c:ptCount val="6"/>
                <c:pt idx="0">
                  <c:v>Car</c:v>
                </c:pt>
                <c:pt idx="1">
                  <c:v>Motorbike</c:v>
                </c:pt>
                <c:pt idx="2">
                  <c:v>Goods</c:v>
                </c:pt>
                <c:pt idx="3">
                  <c:v>Bus</c:v>
                </c:pt>
                <c:pt idx="4">
                  <c:v>Cycle</c:v>
                </c:pt>
                <c:pt idx="5">
                  <c:v>Other</c:v>
                </c:pt>
              </c:strCache>
            </c:strRef>
          </c:cat>
          <c:val>
            <c:numRef>
              <c:f>CasualtiesTables!$W$38:$W$43</c:f>
              <c:numCache>
                <c:formatCode>0%</c:formatCode>
                <c:ptCount val="6"/>
                <c:pt idx="0">
                  <c:v>-0.60107729249140118</c:v>
                </c:pt>
                <c:pt idx="1">
                  <c:v>-0.55263157894736836</c:v>
                </c:pt>
                <c:pt idx="2">
                  <c:v>-0.50968523002421307</c:v>
                </c:pt>
                <c:pt idx="3">
                  <c:v>-0.74233128834355833</c:v>
                </c:pt>
                <c:pt idx="4">
                  <c:v>-0.58517034068136276</c:v>
                </c:pt>
                <c:pt idx="5">
                  <c:v>-0.41935483870967749</c:v>
                </c:pt>
              </c:numCache>
            </c:numRef>
          </c:val>
          <c:extLst>
            <c:ext xmlns:c16="http://schemas.microsoft.com/office/drawing/2014/chart" uri="{C3380CC4-5D6E-409C-BE32-E72D297353CC}">
              <c16:uniqueId val="{00000000-CC53-48E2-9197-DA9AD0E9AAED}"/>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CasualtiesTables!$T$38:$T$43</c:f>
              <c:strCache>
                <c:ptCount val="6"/>
                <c:pt idx="0">
                  <c:v>Car</c:v>
                </c:pt>
                <c:pt idx="1">
                  <c:v>Motorbike</c:v>
                </c:pt>
                <c:pt idx="2">
                  <c:v>Goods</c:v>
                </c:pt>
                <c:pt idx="3">
                  <c:v>Bus</c:v>
                </c:pt>
                <c:pt idx="4">
                  <c:v>Cycle</c:v>
                </c:pt>
                <c:pt idx="5">
                  <c:v>Other</c:v>
                </c:pt>
              </c:strCache>
            </c:strRef>
          </c:cat>
          <c:val>
            <c:numRef>
              <c:f>CasualtiesTables!$Z$38:$Z$43</c:f>
              <c:numCache>
                <c:formatCode>0%</c:formatCode>
                <c:ptCount val="6"/>
                <c:pt idx="0">
                  <c:v>-0.53649360421369452</c:v>
                </c:pt>
                <c:pt idx="1">
                  <c:v>-0.5</c:v>
                </c:pt>
                <c:pt idx="2">
                  <c:v>-0.41955193482688391</c:v>
                </c:pt>
                <c:pt idx="3">
                  <c:v>-0.77734375</c:v>
                </c:pt>
                <c:pt idx="4">
                  <c:v>-0.45255474452554745</c:v>
                </c:pt>
                <c:pt idx="5">
                  <c:v>-0.58904109589041087</c:v>
                </c:pt>
              </c:numCache>
            </c:numRef>
          </c:val>
          <c:extLst>
            <c:ext xmlns:c16="http://schemas.microsoft.com/office/drawing/2014/chart" uri="{C3380CC4-5D6E-409C-BE32-E72D297353CC}">
              <c16:uniqueId val="{00000001-CC53-48E2-9197-DA9AD0E9AAED}"/>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Age </a:t>
            </a:r>
            <a:r>
              <a:rPr lang="en-GB" baseline="0"/>
              <a:t>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CasualtiesTables!$T$46:$T$52</c:f>
              <c:strCache>
                <c:ptCount val="7"/>
                <c:pt idx="0">
                  <c:v>Mon</c:v>
                </c:pt>
                <c:pt idx="1">
                  <c:v>Tue</c:v>
                </c:pt>
                <c:pt idx="2">
                  <c:v>Wed</c:v>
                </c:pt>
                <c:pt idx="3">
                  <c:v>Thu</c:v>
                </c:pt>
                <c:pt idx="4">
                  <c:v>Fri</c:v>
                </c:pt>
                <c:pt idx="5">
                  <c:v>Sat</c:v>
                </c:pt>
                <c:pt idx="6">
                  <c:v>Sun</c:v>
                </c:pt>
              </c:strCache>
            </c:strRef>
          </c:cat>
          <c:val>
            <c:numRef>
              <c:f>CasualtiesTables!$W$46:$W$52</c:f>
              <c:numCache>
                <c:formatCode>0%</c:formatCode>
                <c:ptCount val="7"/>
                <c:pt idx="0">
                  <c:v>-0.43782515556462309</c:v>
                </c:pt>
                <c:pt idx="1">
                  <c:v>-0.44586354251692517</c:v>
                </c:pt>
                <c:pt idx="2">
                  <c:v>-0.50316691505216093</c:v>
                </c:pt>
                <c:pt idx="3">
                  <c:v>-0.49581984897518883</c:v>
                </c:pt>
                <c:pt idx="4">
                  <c:v>-0.50213728941413127</c:v>
                </c:pt>
                <c:pt idx="5">
                  <c:v>-0.50880974695407688</c:v>
                </c:pt>
                <c:pt idx="6">
                  <c:v>-0.44718270415593142</c:v>
                </c:pt>
              </c:numCache>
            </c:numRef>
          </c:val>
          <c:extLst>
            <c:ext xmlns:c16="http://schemas.microsoft.com/office/drawing/2014/chart" uri="{C3380CC4-5D6E-409C-BE32-E72D297353CC}">
              <c16:uniqueId val="{00000000-900B-4FC4-B57D-D42F4DD38A21}"/>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CasualtiesTables!$T$46:$T$52</c:f>
              <c:strCache>
                <c:ptCount val="7"/>
                <c:pt idx="0">
                  <c:v>Mon</c:v>
                </c:pt>
                <c:pt idx="1">
                  <c:v>Tue</c:v>
                </c:pt>
                <c:pt idx="2">
                  <c:v>Wed</c:v>
                </c:pt>
                <c:pt idx="3">
                  <c:v>Thu</c:v>
                </c:pt>
                <c:pt idx="4">
                  <c:v>Fri</c:v>
                </c:pt>
                <c:pt idx="5">
                  <c:v>Sat</c:v>
                </c:pt>
                <c:pt idx="6">
                  <c:v>Sun</c:v>
                </c:pt>
              </c:strCache>
            </c:strRef>
          </c:cat>
          <c:val>
            <c:numRef>
              <c:f>CasualtiesTables!$Z$46:$Z$52</c:f>
              <c:numCache>
                <c:formatCode>0%</c:formatCode>
                <c:ptCount val="7"/>
                <c:pt idx="0">
                  <c:v>-0.32639545884579002</c:v>
                </c:pt>
                <c:pt idx="1">
                  <c:v>-0.32689450222882621</c:v>
                </c:pt>
                <c:pt idx="2">
                  <c:v>-0.38198498748957466</c:v>
                </c:pt>
                <c:pt idx="3">
                  <c:v>-0.36119484790353518</c:v>
                </c:pt>
                <c:pt idx="4">
                  <c:v>-0.41413373860182368</c:v>
                </c:pt>
                <c:pt idx="5">
                  <c:v>-0.39014373716632444</c:v>
                </c:pt>
                <c:pt idx="6">
                  <c:v>-0.35240011497556778</c:v>
                </c:pt>
              </c:numCache>
            </c:numRef>
          </c:val>
          <c:extLst>
            <c:ext xmlns:c16="http://schemas.microsoft.com/office/drawing/2014/chart" uri="{C3380CC4-5D6E-409C-BE32-E72D297353CC}">
              <c16:uniqueId val="{00000001-900B-4FC4-B57D-D42F4DD38A21}"/>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Age </a:t>
            </a:r>
            <a:r>
              <a:rPr lang="en-GB" baseline="0"/>
              <a:t>Groups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CasualtiesTables!$T$78:$T$85</c:f>
              <c:strCache>
                <c:ptCount val="8"/>
                <c:pt idx="0">
                  <c:v>Midnight_3AM</c:v>
                </c:pt>
                <c:pt idx="1">
                  <c:v>3AM_6AM</c:v>
                </c:pt>
                <c:pt idx="2">
                  <c:v>6AM_9AM</c:v>
                </c:pt>
                <c:pt idx="3">
                  <c:v>9AM_Noon</c:v>
                </c:pt>
                <c:pt idx="4">
                  <c:v>Noon_3PM</c:v>
                </c:pt>
                <c:pt idx="5">
                  <c:v>3PM_6PM</c:v>
                </c:pt>
                <c:pt idx="6">
                  <c:v>6PM_9PM</c:v>
                </c:pt>
                <c:pt idx="7">
                  <c:v>9PM_Midnight</c:v>
                </c:pt>
              </c:strCache>
            </c:strRef>
          </c:cat>
          <c:val>
            <c:numRef>
              <c:f>CasualtiesTables!$W$78:$W$85</c:f>
              <c:numCache>
                <c:formatCode>0%</c:formatCode>
                <c:ptCount val="8"/>
                <c:pt idx="0">
                  <c:v>-0.51409649952696312</c:v>
                </c:pt>
                <c:pt idx="1">
                  <c:v>-0.4952198852772467</c:v>
                </c:pt>
                <c:pt idx="2">
                  <c:v>-0.58620110794023839</c:v>
                </c:pt>
                <c:pt idx="3">
                  <c:v>-0.50757685091643823</c:v>
                </c:pt>
                <c:pt idx="4">
                  <c:v>-0.4174414758737276</c:v>
                </c:pt>
                <c:pt idx="5">
                  <c:v>-0.47761033079017612</c:v>
                </c:pt>
                <c:pt idx="6">
                  <c:v>-0.42456813819577732</c:v>
                </c:pt>
                <c:pt idx="7">
                  <c:v>-0.50190329634729092</c:v>
                </c:pt>
              </c:numCache>
            </c:numRef>
          </c:val>
          <c:extLst>
            <c:ext xmlns:c16="http://schemas.microsoft.com/office/drawing/2014/chart" uri="{C3380CC4-5D6E-409C-BE32-E72D297353CC}">
              <c16:uniqueId val="{00000000-A494-48D0-811C-4396822D1053}"/>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CasualtiesTables!$T$78:$T$85</c:f>
              <c:strCache>
                <c:ptCount val="8"/>
                <c:pt idx="0">
                  <c:v>Midnight_3AM</c:v>
                </c:pt>
                <c:pt idx="1">
                  <c:v>3AM_6AM</c:v>
                </c:pt>
                <c:pt idx="2">
                  <c:v>6AM_9AM</c:v>
                </c:pt>
                <c:pt idx="3">
                  <c:v>9AM_Noon</c:v>
                </c:pt>
                <c:pt idx="4">
                  <c:v>Noon_3PM</c:v>
                </c:pt>
                <c:pt idx="5">
                  <c:v>3PM_6PM</c:v>
                </c:pt>
                <c:pt idx="6">
                  <c:v>6PM_9PM</c:v>
                </c:pt>
                <c:pt idx="7">
                  <c:v>9PM_Midnight</c:v>
                </c:pt>
              </c:strCache>
            </c:strRef>
          </c:cat>
          <c:val>
            <c:numRef>
              <c:f>CasualtiesTables!$Z$78:$Z$85</c:f>
              <c:numCache>
                <c:formatCode>0%</c:formatCode>
                <c:ptCount val="8"/>
                <c:pt idx="0">
                  <c:v>-0.37608318890814563</c:v>
                </c:pt>
                <c:pt idx="1">
                  <c:v>-0.38934426229508201</c:v>
                </c:pt>
                <c:pt idx="2">
                  <c:v>-0.49442896935933145</c:v>
                </c:pt>
                <c:pt idx="3">
                  <c:v>-0.33261339092872566</c:v>
                </c:pt>
                <c:pt idx="4">
                  <c:v>-0.2901069518716578</c:v>
                </c:pt>
                <c:pt idx="5">
                  <c:v>-0.40333660451422959</c:v>
                </c:pt>
                <c:pt idx="6">
                  <c:v>-0.2970345162858532</c:v>
                </c:pt>
                <c:pt idx="7">
                  <c:v>-0.4203688181056161</c:v>
                </c:pt>
              </c:numCache>
            </c:numRef>
          </c:val>
          <c:extLst>
            <c:ext xmlns:c16="http://schemas.microsoft.com/office/drawing/2014/chart" uri="{C3380CC4-5D6E-409C-BE32-E72D297353CC}">
              <c16:uniqueId val="{00000001-A494-48D0-811C-4396822D1053}"/>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Casualty Road Class</a:t>
            </a:r>
            <a:r>
              <a:rPr lang="en-GB" baseline="0"/>
              <a:t> </a:t>
            </a:r>
            <a:r>
              <a:rPr lang="en-GB"/>
              <a:t>2020</a:t>
            </a:r>
            <a:r>
              <a:rPr lang="en-GB" baseline="0"/>
              <a:t> vs 2017-2019</a:t>
            </a:r>
            <a:br>
              <a:rPr lang="en-GB" baseline="0"/>
            </a:br>
            <a:r>
              <a:rPr lang="en-GB" baseline="0"/>
              <a:t>(March - June)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All Casualties</c:v>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CasualtiesTables!$T$61:$T$66</c:f>
              <c:strCache>
                <c:ptCount val="6"/>
                <c:pt idx="0">
                  <c:v>A</c:v>
                </c:pt>
                <c:pt idx="1">
                  <c:v>B</c:v>
                </c:pt>
                <c:pt idx="2">
                  <c:v>C</c:v>
                </c:pt>
                <c:pt idx="3">
                  <c:v>Uncl</c:v>
                </c:pt>
                <c:pt idx="4">
                  <c:v>A(M)</c:v>
                </c:pt>
                <c:pt idx="5">
                  <c:v>M</c:v>
                </c:pt>
              </c:strCache>
            </c:strRef>
          </c:cat>
          <c:val>
            <c:numRef>
              <c:f>CasualtiesTables!$W$61:$W$66</c:f>
              <c:numCache>
                <c:formatCode>0%</c:formatCode>
                <c:ptCount val="6"/>
                <c:pt idx="0">
                  <c:v>-0.49404001382897167</c:v>
                </c:pt>
                <c:pt idx="1">
                  <c:v>-0.42591943957968481</c:v>
                </c:pt>
                <c:pt idx="2">
                  <c:v>-0.51704412794770027</c:v>
                </c:pt>
                <c:pt idx="3">
                  <c:v>-0.4517260476278383</c:v>
                </c:pt>
                <c:pt idx="4">
                  <c:v>-0.57581967213114749</c:v>
                </c:pt>
                <c:pt idx="5">
                  <c:v>-0.64647519582245438</c:v>
                </c:pt>
              </c:numCache>
            </c:numRef>
          </c:val>
          <c:extLst>
            <c:ext xmlns:c16="http://schemas.microsoft.com/office/drawing/2014/chart" uri="{C3380CC4-5D6E-409C-BE32-E72D297353CC}">
              <c16:uniqueId val="{00000000-0E34-477B-97F5-F1F77DEF5C65}"/>
            </c:ext>
          </c:extLst>
        </c:ser>
        <c:ser>
          <c:idx val="1"/>
          <c:order val="1"/>
          <c:tx>
            <c:v>KSI Casualties</c:v>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CasualtiesTables!$T$61:$T$66</c:f>
              <c:strCache>
                <c:ptCount val="6"/>
                <c:pt idx="0">
                  <c:v>A</c:v>
                </c:pt>
                <c:pt idx="1">
                  <c:v>B</c:v>
                </c:pt>
                <c:pt idx="2">
                  <c:v>C</c:v>
                </c:pt>
                <c:pt idx="3">
                  <c:v>Uncl</c:v>
                </c:pt>
                <c:pt idx="4">
                  <c:v>A(M)</c:v>
                </c:pt>
                <c:pt idx="5">
                  <c:v>M</c:v>
                </c:pt>
              </c:strCache>
            </c:strRef>
          </c:cat>
          <c:val>
            <c:numRef>
              <c:f>CasualtiesTables!$Z$61:$Z$66</c:f>
              <c:numCache>
                <c:formatCode>0%</c:formatCode>
                <c:ptCount val="6"/>
                <c:pt idx="0">
                  <c:v>-0.40758626745104931</c:v>
                </c:pt>
                <c:pt idx="1">
                  <c:v>-0.30241187384044532</c:v>
                </c:pt>
                <c:pt idx="2">
                  <c:v>-0.45616641901931654</c:v>
                </c:pt>
                <c:pt idx="3">
                  <c:v>-0.31050993536030636</c:v>
                </c:pt>
                <c:pt idx="4">
                  <c:v>-0.5714285714285714</c:v>
                </c:pt>
                <c:pt idx="5">
                  <c:v>-0.48936170212765961</c:v>
                </c:pt>
              </c:numCache>
            </c:numRef>
          </c:val>
          <c:extLst>
            <c:ext xmlns:c16="http://schemas.microsoft.com/office/drawing/2014/chart" uri="{C3380CC4-5D6E-409C-BE32-E72D297353CC}">
              <c16:uniqueId val="{00000001-0E34-477B-97F5-F1F77DEF5C65}"/>
            </c:ext>
          </c:extLst>
        </c:ser>
        <c:dLbls>
          <c:dLblPos val="outEnd"/>
          <c:showLegendKey val="0"/>
          <c:showVal val="1"/>
          <c:showCatName val="0"/>
          <c:showSerName val="0"/>
          <c:showPercent val="0"/>
          <c:showBubbleSize val="0"/>
        </c:dLbls>
        <c:gapWidth val="219"/>
        <c:overlap val="-27"/>
        <c:axId val="650099471"/>
        <c:axId val="650117775"/>
      </c:barChart>
      <c:catAx>
        <c:axId val="6500994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17775"/>
        <c:crosses val="autoZero"/>
        <c:auto val="1"/>
        <c:lblAlgn val="ctr"/>
        <c:lblOffset val="100"/>
        <c:noMultiLvlLbl val="0"/>
      </c:catAx>
      <c:valAx>
        <c:axId val="6501177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99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8840D34-2165-42E2-BFC8-8A2535217A6C}">
  <sheetPr/>
  <sheetViews>
    <sheetView zoomScale="120"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47AA390-BAC3-49B5-903E-BE4FF8F9AD3B}">
  <sheetPr/>
  <sheetViews>
    <sheetView zoomScale="143"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D50B5D-D6A9-4C3B-9C78-1B1B68374BD7}">
  <sheetPr/>
  <sheetViews>
    <sheetView zoomScale="12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73DB794-3DA2-4FDB-AF40-6FC965693B98}">
  <sheetPr/>
  <sheetViews>
    <sheetView zoomScale="14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3D39F17-E304-4C87-879C-166D2456239D}">
  <sheetPr/>
  <sheetViews>
    <sheetView zoomScale="14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EC3F73-D8C1-4572-9D16-C0A067901241}">
  <sheetPr/>
  <sheetViews>
    <sheetView zoomScale="14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38B69FB-D64A-4934-AC59-4F9973F38BE5}">
  <sheetPr/>
  <sheetViews>
    <sheetView zoomScale="14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17ECD9-A349-4D43-9020-464DEB291055}">
  <sheetPr/>
  <sheetViews>
    <sheetView zoomScale="14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8962124-1345-4DE4-96F3-43A1D7F36C84}">
  <sheetPr/>
  <sheetViews>
    <sheetView zoomScale="14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007608-DD31-4A7D-88E1-41B933C3C532}">
  <sheetPr/>
  <sheetViews>
    <sheetView zoomScale="143"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9B2875-A5B6-4E9E-B6B3-182096E5B368}">
  <sheetPr/>
  <sheetViews>
    <sheetView zoomScale="14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a:extLst>
            <a:ext uri="{FF2B5EF4-FFF2-40B4-BE49-F238E27FC236}">
              <a16:creationId xmlns:a16="http://schemas.microsoft.com/office/drawing/2014/main" id="{357693EF-BD30-4FCB-9D66-F658687787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224CF1CC-9B1F-468C-9956-1D07269C24B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a:extLst>
            <a:ext uri="{FF2B5EF4-FFF2-40B4-BE49-F238E27FC236}">
              <a16:creationId xmlns:a16="http://schemas.microsoft.com/office/drawing/2014/main" id="{D9E1556B-5EB7-4F0F-BF46-125B9FC3CD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16</xdr:col>
      <xdr:colOff>719137</xdr:colOff>
      <xdr:row>14</xdr:row>
      <xdr:rowOff>0</xdr:rowOff>
    </xdr:from>
    <xdr:to>
      <xdr:col>22</xdr:col>
      <xdr:colOff>661987</xdr:colOff>
      <xdr:row>28</xdr:row>
      <xdr:rowOff>76200</xdr:rowOff>
    </xdr:to>
    <xdr:graphicFrame macro="">
      <xdr:nvGraphicFramePr>
        <xdr:cNvPr id="2" name="Chart 1">
          <a:extLst>
            <a:ext uri="{FF2B5EF4-FFF2-40B4-BE49-F238E27FC236}">
              <a16:creationId xmlns:a16="http://schemas.microsoft.com/office/drawing/2014/main" id="{79AD7342-D0D1-47CE-B94A-5478CD287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0636FBE2-B130-4242-B54E-8611B3B642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29BD7E5B-C2B9-4B46-AE62-C754BAB92F9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09E11B5D-C0E4-4C86-B9D0-7C1D147D5E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FDE4759A-A726-4A19-B21E-9D8B9EF14E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001A7081-7B16-477B-8D91-81FF2D7FB6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E3D4B2C7-76DF-495B-9C97-52AE97AF44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2527664C-F30E-4BD9-BCAF-446F0B65C8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7951" cy="6074956"/>
    <xdr:graphicFrame macro="">
      <xdr:nvGraphicFramePr>
        <xdr:cNvPr id="2" name="Chart 1">
          <a:extLst>
            <a:ext uri="{FF2B5EF4-FFF2-40B4-BE49-F238E27FC236}">
              <a16:creationId xmlns:a16="http://schemas.microsoft.com/office/drawing/2014/main" id="{98EB2562-16F2-4107-ADF9-DC6A72FA28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assets.publishing.service.gov.uk/government/uploads/system/uploads/attachment_data/file/848485/road-casualties-year-ending-june-2019.pdf" TargetMode="External"/><Relationship Id="rId1" Type="http://schemas.openxmlformats.org/officeDocument/2006/relationships/hyperlink" Target="https://www.gov.uk/government/statistics/reported-road-casualties-in-great-britain-provisional-estimates-year-ending-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mailto:transport.statistics@dft.gov.uk" TargetMode="External"/><Relationship Id="rId3" Type="http://schemas.openxmlformats.org/officeDocument/2006/relationships/hyperlink" Target="https://tfl.gov.uk/info-for/media/press-releases/2020/april/tfl-introduces-middle-door-only-boarding-across-the-london-bus-network&#22649;&#62593;&#7483;&#18559;&#11439;&#23938;&#34244;&#25383;&#43941;&#768;" TargetMode="External"/><Relationship Id="rId7" Type="http://schemas.openxmlformats.org/officeDocument/2006/relationships/hyperlink" Target="mailto:bus.statistics@dft.gov.uk" TargetMode="External"/><Relationship Id="rId2" Type="http://schemas.openxmlformats.org/officeDocument/2006/relationships/hyperlink" Target="https://www.gov.uk/government/statistics/transport-use-during-the-coronavirus-covid-19-pandemic" TargetMode="External"/><Relationship Id="rId1" Type="http://schemas.openxmlformats.org/officeDocument/2006/relationships/hyperlink" Target="https://www.gov.uk/government/statistics/transport-use-during-the-coronavirus-covid-19-pandemic" TargetMode="External"/><Relationship Id="rId6" Type="http://schemas.openxmlformats.org/officeDocument/2006/relationships/hyperlink" Target="mailto:cm.analytics@dft.gov.uk" TargetMode="External"/><Relationship Id="rId5" Type="http://schemas.openxmlformats.org/officeDocument/2006/relationships/hyperlink" Target="mailto:rail.stats@dft.gov.uk" TargetMode="External"/><Relationship Id="rId4" Type="http://schemas.openxmlformats.org/officeDocument/2006/relationships/hyperlink" Target="mailto:roadtraff.stats@dft.gov.uk" TargetMode="External"/><Relationship Id="rId9"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4EDBC-51DB-4243-B12B-32680D57EDF6}">
  <sheetPr>
    <tabColor theme="5" tint="-0.249977111117893"/>
  </sheetPr>
  <dimension ref="A1:Z85"/>
  <sheetViews>
    <sheetView showGridLines="0" tabSelected="1" workbookViewId="0">
      <selection activeCell="U19" sqref="U19"/>
    </sheetView>
  </sheetViews>
  <sheetFormatPr defaultRowHeight="15" x14ac:dyDescent="0.25"/>
  <cols>
    <col min="1" max="1" width="35.7109375" style="45" customWidth="1"/>
    <col min="2" max="5" width="5" style="45" bestFit="1" customWidth="1"/>
    <col min="6" max="6" width="5.42578125" style="45" bestFit="1" customWidth="1"/>
    <col min="7" max="10" width="5" style="45" bestFit="1" customWidth="1"/>
    <col min="11" max="15" width="6" style="45" bestFit="1" customWidth="1"/>
    <col min="16" max="17" width="7" style="45" bestFit="1" customWidth="1"/>
    <col min="18" max="19" width="9.140625" style="45"/>
    <col min="20" max="20" width="27.85546875" style="45" bestFit="1" customWidth="1"/>
    <col min="21" max="16384" width="9.140625" style="45"/>
  </cols>
  <sheetData>
    <row r="1" spans="1:26" x14ac:dyDescent="0.25">
      <c r="A1" s="46"/>
      <c r="B1" s="169" t="s">
        <v>1</v>
      </c>
      <c r="C1" s="169"/>
      <c r="D1" s="169"/>
      <c r="E1" s="169"/>
      <c r="F1" s="169"/>
      <c r="G1" s="169" t="s">
        <v>2</v>
      </c>
      <c r="H1" s="169"/>
      <c r="I1" s="169"/>
      <c r="J1" s="169"/>
      <c r="K1" s="169"/>
      <c r="L1" s="169" t="s">
        <v>3</v>
      </c>
      <c r="M1" s="169"/>
      <c r="N1" s="169"/>
      <c r="O1" s="169"/>
      <c r="P1" s="169"/>
      <c r="Q1" s="169" t="s">
        <v>20</v>
      </c>
      <c r="U1" s="170" t="s">
        <v>95</v>
      </c>
      <c r="V1" s="170"/>
      <c r="X1" s="45" t="s">
        <v>15</v>
      </c>
    </row>
    <row r="2" spans="1:26" x14ac:dyDescent="0.25">
      <c r="A2" s="46"/>
      <c r="B2" s="46">
        <v>2017</v>
      </c>
      <c r="C2" s="46">
        <v>2018</v>
      </c>
      <c r="D2" s="46">
        <v>2019</v>
      </c>
      <c r="E2" s="46">
        <v>2020</v>
      </c>
      <c r="F2" s="46" t="s">
        <v>20</v>
      </c>
      <c r="G2" s="46">
        <v>2017</v>
      </c>
      <c r="H2" s="46">
        <v>2018</v>
      </c>
      <c r="I2" s="46">
        <v>2019</v>
      </c>
      <c r="J2" s="46">
        <v>2020</v>
      </c>
      <c r="K2" s="46" t="s">
        <v>20</v>
      </c>
      <c r="L2" s="46">
        <v>2017</v>
      </c>
      <c r="M2" s="46">
        <v>2018</v>
      </c>
      <c r="N2" s="46">
        <v>2019</v>
      </c>
      <c r="O2" s="46">
        <v>2020</v>
      </c>
      <c r="P2" s="46" t="s">
        <v>20</v>
      </c>
      <c r="Q2" s="169"/>
      <c r="T2" s="45" t="s">
        <v>97</v>
      </c>
      <c r="U2" s="45" t="s">
        <v>98</v>
      </c>
      <c r="V2" s="45">
        <v>2020</v>
      </c>
      <c r="W2" s="45" t="s">
        <v>5</v>
      </c>
      <c r="X2" s="45" t="s">
        <v>98</v>
      </c>
      <c r="Y2" s="45">
        <v>2020</v>
      </c>
      <c r="Z2" s="45" t="s">
        <v>5</v>
      </c>
    </row>
    <row r="3" spans="1:26" x14ac:dyDescent="0.25">
      <c r="A3" s="47" t="s">
        <v>94</v>
      </c>
      <c r="B3" s="46">
        <v>4</v>
      </c>
      <c r="C3" s="46">
        <v>4</v>
      </c>
      <c r="D3" s="46">
        <v>3</v>
      </c>
      <c r="E3" s="46">
        <v>1</v>
      </c>
      <c r="F3" s="46">
        <v>12</v>
      </c>
      <c r="G3" s="46">
        <v>81</v>
      </c>
      <c r="H3" s="46">
        <v>94</v>
      </c>
      <c r="I3" s="46">
        <v>87</v>
      </c>
      <c r="J3" s="46">
        <v>48</v>
      </c>
      <c r="K3" s="46">
        <v>310</v>
      </c>
      <c r="L3" s="46">
        <v>724</v>
      </c>
      <c r="M3" s="46">
        <v>642</v>
      </c>
      <c r="N3" s="46">
        <v>598</v>
      </c>
      <c r="O3" s="46">
        <v>249</v>
      </c>
      <c r="P3" s="46">
        <v>2213</v>
      </c>
      <c r="Q3" s="46">
        <v>2535</v>
      </c>
      <c r="T3" s="45" t="str">
        <f>A3</f>
        <v>&lt;5</v>
      </c>
      <c r="U3" s="3">
        <f>SUM(B3:D3,G3:I3,L3:N3)/3</f>
        <v>745.66666666666663</v>
      </c>
      <c r="V3" s="45">
        <f>E3+J3+O3</f>
        <v>298</v>
      </c>
      <c r="W3" s="4">
        <f>V3/U3-1</f>
        <v>-0.60035762181493069</v>
      </c>
      <c r="X3" s="3">
        <f>SUM(B3:D3,G3:I3)/3</f>
        <v>91</v>
      </c>
      <c r="Y3" s="45">
        <f>E3+J3</f>
        <v>49</v>
      </c>
      <c r="Z3" s="4">
        <f>Y3/X3-1</f>
        <v>-0.46153846153846156</v>
      </c>
    </row>
    <row r="4" spans="1:26" x14ac:dyDescent="0.25">
      <c r="A4" s="19" t="s">
        <v>96</v>
      </c>
      <c r="B4" s="46">
        <v>5</v>
      </c>
      <c r="C4" s="46">
        <v>10</v>
      </c>
      <c r="D4" s="46">
        <v>11</v>
      </c>
      <c r="E4" s="46">
        <v>5</v>
      </c>
      <c r="F4" s="46">
        <v>31</v>
      </c>
      <c r="G4" s="46">
        <v>651</v>
      </c>
      <c r="H4" s="46">
        <v>633</v>
      </c>
      <c r="I4" s="46">
        <v>627</v>
      </c>
      <c r="J4" s="46">
        <v>260</v>
      </c>
      <c r="K4" s="46">
        <v>2171</v>
      </c>
      <c r="L4" s="46">
        <v>3644</v>
      </c>
      <c r="M4" s="46">
        <v>3217</v>
      </c>
      <c r="N4" s="46">
        <v>2936</v>
      </c>
      <c r="O4" s="46">
        <v>1125</v>
      </c>
      <c r="P4" s="46">
        <v>10922</v>
      </c>
      <c r="Q4" s="46">
        <v>13124</v>
      </c>
      <c r="T4" s="45" t="str">
        <f t="shared" ref="T4:T12" si="0">A4</f>
        <v>05-15</v>
      </c>
      <c r="U4" s="3">
        <f>SUM(B4:D4,G4:I4,L4:N4)/3</f>
        <v>3911.3333333333335</v>
      </c>
      <c r="V4" s="45">
        <f t="shared" ref="V4:V14" si="1">E4+J4+O4</f>
        <v>1390</v>
      </c>
      <c r="W4" s="4">
        <f t="shared" ref="W4:W14" si="2">V4/U4-1</f>
        <v>-0.64462246463269135</v>
      </c>
      <c r="X4" s="3">
        <f t="shared" ref="X4:X12" si="3">SUM(B4:D4,G4:I4)/3</f>
        <v>645.66666666666663</v>
      </c>
      <c r="Y4" s="45">
        <f t="shared" ref="Y4:Y12" si="4">E4+J4</f>
        <v>265</v>
      </c>
      <c r="Z4" s="4">
        <f t="shared" ref="Z4:Z12" si="5">Y4/X4-1</f>
        <v>-0.58957150232318023</v>
      </c>
    </row>
    <row r="5" spans="1:26" x14ac:dyDescent="0.25">
      <c r="A5" s="47" t="s">
        <v>93</v>
      </c>
      <c r="B5" s="46">
        <v>84</v>
      </c>
      <c r="C5" s="46">
        <v>82</v>
      </c>
      <c r="D5" s="46">
        <v>82</v>
      </c>
      <c r="E5" s="46">
        <v>47</v>
      </c>
      <c r="F5" s="46">
        <v>295</v>
      </c>
      <c r="G5" s="46">
        <v>1589</v>
      </c>
      <c r="H5" s="46">
        <v>1497</v>
      </c>
      <c r="I5" s="46">
        <v>1519</v>
      </c>
      <c r="J5" s="46">
        <v>905</v>
      </c>
      <c r="K5" s="46">
        <v>5510</v>
      </c>
      <c r="L5" s="46">
        <v>8774</v>
      </c>
      <c r="M5" s="46">
        <v>7632</v>
      </c>
      <c r="N5" s="46">
        <v>6980</v>
      </c>
      <c r="O5" s="46">
        <v>3978</v>
      </c>
      <c r="P5" s="46">
        <v>27364</v>
      </c>
      <c r="Q5" s="46">
        <v>33169</v>
      </c>
      <c r="T5" s="45" t="str">
        <f t="shared" si="0"/>
        <v>16-24</v>
      </c>
      <c r="U5" s="3">
        <f t="shared" ref="U4:U14" si="6">SUM(B5:D5,G5:I5,L5:N5)/3</f>
        <v>9413</v>
      </c>
      <c r="V5" s="45">
        <f t="shared" si="1"/>
        <v>4930</v>
      </c>
      <c r="W5" s="4">
        <f t="shared" si="2"/>
        <v>-0.47625624136832045</v>
      </c>
      <c r="X5" s="3">
        <f t="shared" si="3"/>
        <v>1617.6666666666667</v>
      </c>
      <c r="Y5" s="45">
        <f t="shared" si="4"/>
        <v>952</v>
      </c>
      <c r="Z5" s="4">
        <f t="shared" si="5"/>
        <v>-0.41149804244797039</v>
      </c>
    </row>
    <row r="6" spans="1:26" x14ac:dyDescent="0.25">
      <c r="A6" s="47" t="s">
        <v>92</v>
      </c>
      <c r="B6" s="46">
        <v>91</v>
      </c>
      <c r="C6" s="46">
        <v>93</v>
      </c>
      <c r="D6" s="46">
        <v>76</v>
      </c>
      <c r="E6" s="46">
        <v>67</v>
      </c>
      <c r="F6" s="46">
        <v>327</v>
      </c>
      <c r="G6" s="46">
        <v>1539</v>
      </c>
      <c r="H6" s="46">
        <v>1489</v>
      </c>
      <c r="I6" s="46">
        <v>1532</v>
      </c>
      <c r="J6" s="46">
        <v>1029</v>
      </c>
      <c r="K6" s="46">
        <v>5589</v>
      </c>
      <c r="L6" s="46">
        <v>9461</v>
      </c>
      <c r="M6" s="46">
        <v>8939</v>
      </c>
      <c r="N6" s="46">
        <v>8192</v>
      </c>
      <c r="O6" s="46">
        <v>4835</v>
      </c>
      <c r="P6" s="46">
        <v>31427</v>
      </c>
      <c r="Q6" s="46">
        <v>37343</v>
      </c>
      <c r="T6" s="45" t="str">
        <f t="shared" si="0"/>
        <v>25-34</v>
      </c>
      <c r="U6" s="3">
        <f t="shared" si="6"/>
        <v>10470.666666666666</v>
      </c>
      <c r="V6" s="45">
        <f t="shared" si="1"/>
        <v>5931</v>
      </c>
      <c r="W6" s="4">
        <f t="shared" si="2"/>
        <v>-0.4335604227683687</v>
      </c>
      <c r="X6" s="3">
        <f t="shared" si="3"/>
        <v>1606.6666666666667</v>
      </c>
      <c r="Y6" s="45">
        <f t="shared" si="4"/>
        <v>1096</v>
      </c>
      <c r="Z6" s="4">
        <f t="shared" si="5"/>
        <v>-0.31784232365145226</v>
      </c>
    </row>
    <row r="7" spans="1:26" x14ac:dyDescent="0.25">
      <c r="A7" s="47" t="s">
        <v>91</v>
      </c>
      <c r="B7" s="46">
        <v>44</v>
      </c>
      <c r="C7" s="46">
        <v>53</v>
      </c>
      <c r="D7" s="46">
        <v>50</v>
      </c>
      <c r="E7" s="46">
        <v>60</v>
      </c>
      <c r="F7" s="46">
        <v>207</v>
      </c>
      <c r="G7" s="46">
        <v>1074</v>
      </c>
      <c r="H7" s="46">
        <v>1065</v>
      </c>
      <c r="I7" s="46">
        <v>1036</v>
      </c>
      <c r="J7" s="46">
        <v>745</v>
      </c>
      <c r="K7" s="46">
        <v>3920</v>
      </c>
      <c r="L7" s="46">
        <v>6834</v>
      </c>
      <c r="M7" s="46">
        <v>6462</v>
      </c>
      <c r="N7" s="46">
        <v>5907</v>
      </c>
      <c r="O7" s="46">
        <v>3298</v>
      </c>
      <c r="P7" s="46">
        <v>22501</v>
      </c>
      <c r="Q7" s="46">
        <v>26628</v>
      </c>
      <c r="T7" s="45" t="str">
        <f t="shared" si="0"/>
        <v>35-44</v>
      </c>
      <c r="U7" s="3">
        <f t="shared" si="6"/>
        <v>7508.333333333333</v>
      </c>
      <c r="V7" s="45">
        <f t="shared" si="1"/>
        <v>4103</v>
      </c>
      <c r="W7" s="4">
        <f t="shared" si="2"/>
        <v>-0.45354051054384015</v>
      </c>
      <c r="X7" s="3">
        <f t="shared" si="3"/>
        <v>1107.3333333333333</v>
      </c>
      <c r="Y7" s="45">
        <f t="shared" si="4"/>
        <v>805</v>
      </c>
      <c r="Z7" s="4">
        <f t="shared" si="5"/>
        <v>-0.27302829620710412</v>
      </c>
    </row>
    <row r="8" spans="1:26" x14ac:dyDescent="0.25">
      <c r="A8" s="47" t="s">
        <v>90</v>
      </c>
      <c r="B8" s="46">
        <v>69</v>
      </c>
      <c r="C8" s="46">
        <v>68</v>
      </c>
      <c r="D8" s="46">
        <v>59</v>
      </c>
      <c r="E8" s="46">
        <v>50</v>
      </c>
      <c r="F8" s="46">
        <v>246</v>
      </c>
      <c r="G8" s="46">
        <v>1105</v>
      </c>
      <c r="H8" s="46">
        <v>1122</v>
      </c>
      <c r="I8" s="46">
        <v>1122</v>
      </c>
      <c r="J8" s="46">
        <v>753</v>
      </c>
      <c r="K8" s="46">
        <v>4102</v>
      </c>
      <c r="L8" s="46">
        <v>6277</v>
      </c>
      <c r="M8" s="46">
        <v>5814</v>
      </c>
      <c r="N8" s="46">
        <v>5379</v>
      </c>
      <c r="O8" s="46">
        <v>2914</v>
      </c>
      <c r="P8" s="46">
        <v>20384</v>
      </c>
      <c r="Q8" s="46">
        <v>24732</v>
      </c>
      <c r="T8" s="45" t="str">
        <f t="shared" si="0"/>
        <v>45-54</v>
      </c>
      <c r="U8" s="3">
        <f t="shared" si="6"/>
        <v>7005</v>
      </c>
      <c r="V8" s="45">
        <f t="shared" si="1"/>
        <v>3717</v>
      </c>
      <c r="W8" s="4">
        <f t="shared" si="2"/>
        <v>-0.46937901498929335</v>
      </c>
      <c r="X8" s="3">
        <f t="shared" si="3"/>
        <v>1181.6666666666667</v>
      </c>
      <c r="Y8" s="45">
        <f t="shared" si="4"/>
        <v>803</v>
      </c>
      <c r="Z8" s="4">
        <f t="shared" si="5"/>
        <v>-0.32045133991537378</v>
      </c>
    </row>
    <row r="9" spans="1:26" x14ac:dyDescent="0.25">
      <c r="A9" s="47" t="s">
        <v>89</v>
      </c>
      <c r="B9" s="46">
        <v>59</v>
      </c>
      <c r="C9" s="46">
        <v>57</v>
      </c>
      <c r="D9" s="46">
        <v>66</v>
      </c>
      <c r="E9" s="46">
        <v>38</v>
      </c>
      <c r="F9" s="46">
        <v>220</v>
      </c>
      <c r="G9" s="46">
        <v>761</v>
      </c>
      <c r="H9" s="46">
        <v>854</v>
      </c>
      <c r="I9" s="46">
        <v>894</v>
      </c>
      <c r="J9" s="46">
        <v>623</v>
      </c>
      <c r="K9" s="46">
        <v>3132</v>
      </c>
      <c r="L9" s="46">
        <v>3823</v>
      </c>
      <c r="M9" s="46">
        <v>3484</v>
      </c>
      <c r="N9" s="46">
        <v>3434</v>
      </c>
      <c r="O9" s="46">
        <v>1923</v>
      </c>
      <c r="P9" s="46">
        <v>12664</v>
      </c>
      <c r="Q9" s="46">
        <v>16016</v>
      </c>
      <c r="T9" s="45" t="str">
        <f t="shared" si="0"/>
        <v>55-64</v>
      </c>
      <c r="U9" s="3">
        <f t="shared" si="6"/>
        <v>4477.333333333333</v>
      </c>
      <c r="V9" s="45">
        <f t="shared" si="1"/>
        <v>2584</v>
      </c>
      <c r="W9" s="4">
        <f t="shared" si="2"/>
        <v>-0.42287075640262062</v>
      </c>
      <c r="X9" s="3">
        <f t="shared" si="3"/>
        <v>897</v>
      </c>
      <c r="Y9" s="45">
        <f t="shared" si="4"/>
        <v>661</v>
      </c>
      <c r="Z9" s="4">
        <f t="shared" si="5"/>
        <v>-0.26309921962095872</v>
      </c>
    </row>
    <row r="10" spans="1:26" x14ac:dyDescent="0.25">
      <c r="A10" s="47" t="s">
        <v>88</v>
      </c>
      <c r="B10" s="46">
        <v>48</v>
      </c>
      <c r="C10" s="46">
        <v>48</v>
      </c>
      <c r="D10" s="46">
        <v>49</v>
      </c>
      <c r="E10" s="46">
        <v>37</v>
      </c>
      <c r="F10" s="46">
        <v>182</v>
      </c>
      <c r="G10" s="46">
        <v>508</v>
      </c>
      <c r="H10" s="46">
        <v>544</v>
      </c>
      <c r="I10" s="46">
        <v>520</v>
      </c>
      <c r="J10" s="46">
        <v>335</v>
      </c>
      <c r="K10" s="46">
        <v>1907</v>
      </c>
      <c r="L10" s="46">
        <v>2072</v>
      </c>
      <c r="M10" s="46">
        <v>2044</v>
      </c>
      <c r="N10" s="46">
        <v>1754</v>
      </c>
      <c r="O10" s="46">
        <v>836</v>
      </c>
      <c r="P10" s="46">
        <v>6706</v>
      </c>
      <c r="Q10" s="46">
        <v>8795</v>
      </c>
      <c r="T10" s="45" t="str">
        <f t="shared" si="0"/>
        <v>65-74</v>
      </c>
      <c r="U10" s="3">
        <f t="shared" si="6"/>
        <v>2529</v>
      </c>
      <c r="V10" s="45">
        <f t="shared" si="1"/>
        <v>1208</v>
      </c>
      <c r="W10" s="4">
        <f t="shared" si="2"/>
        <v>-0.52234084618426257</v>
      </c>
      <c r="X10" s="3">
        <f t="shared" si="3"/>
        <v>572.33333333333337</v>
      </c>
      <c r="Y10" s="45">
        <f t="shared" si="4"/>
        <v>372</v>
      </c>
      <c r="Z10" s="4">
        <f t="shared" si="5"/>
        <v>-0.35002912055911473</v>
      </c>
    </row>
    <row r="11" spans="1:26" x14ac:dyDescent="0.25">
      <c r="A11" s="47" t="s">
        <v>87</v>
      </c>
      <c r="B11" s="46">
        <v>37</v>
      </c>
      <c r="C11" s="46">
        <v>41</v>
      </c>
      <c r="D11" s="46">
        <v>54</v>
      </c>
      <c r="E11" s="46">
        <v>28</v>
      </c>
      <c r="F11" s="46">
        <v>160</v>
      </c>
      <c r="G11" s="46">
        <v>351</v>
      </c>
      <c r="H11" s="46">
        <v>377</v>
      </c>
      <c r="I11" s="46">
        <v>407</v>
      </c>
      <c r="J11" s="46">
        <v>154</v>
      </c>
      <c r="K11" s="46">
        <v>1289</v>
      </c>
      <c r="L11" s="46">
        <v>1283</v>
      </c>
      <c r="M11" s="46">
        <v>1193</v>
      </c>
      <c r="N11" s="46">
        <v>1088</v>
      </c>
      <c r="O11" s="46">
        <v>441</v>
      </c>
      <c r="P11" s="46">
        <v>4005</v>
      </c>
      <c r="Q11" s="46">
        <v>5454</v>
      </c>
      <c r="T11" s="45" t="str">
        <f t="shared" si="0"/>
        <v>75-84</v>
      </c>
      <c r="U11" s="3">
        <f t="shared" si="6"/>
        <v>1610.3333333333333</v>
      </c>
      <c r="V11" s="45">
        <f t="shared" si="1"/>
        <v>623</v>
      </c>
      <c r="W11" s="4">
        <f t="shared" si="2"/>
        <v>-0.61312357689919272</v>
      </c>
      <c r="X11" s="3">
        <f t="shared" si="3"/>
        <v>422.33333333333331</v>
      </c>
      <c r="Y11" s="45">
        <f t="shared" si="4"/>
        <v>182</v>
      </c>
      <c r="Z11" s="4">
        <f t="shared" si="5"/>
        <v>-0.56906077348066297</v>
      </c>
    </row>
    <row r="12" spans="1:26" x14ac:dyDescent="0.25">
      <c r="A12" s="47" t="s">
        <v>86</v>
      </c>
      <c r="B12" s="46">
        <v>19</v>
      </c>
      <c r="C12" s="46">
        <v>21</v>
      </c>
      <c r="D12" s="46">
        <v>30</v>
      </c>
      <c r="E12" s="46">
        <v>10</v>
      </c>
      <c r="F12" s="46">
        <v>80</v>
      </c>
      <c r="G12" s="46">
        <v>136</v>
      </c>
      <c r="H12" s="46">
        <v>144</v>
      </c>
      <c r="I12" s="46">
        <v>148</v>
      </c>
      <c r="J12" s="46">
        <v>63</v>
      </c>
      <c r="K12" s="46">
        <v>491</v>
      </c>
      <c r="L12" s="46">
        <v>389</v>
      </c>
      <c r="M12" s="46">
        <v>418</v>
      </c>
      <c r="N12" s="46">
        <v>354</v>
      </c>
      <c r="O12" s="46">
        <v>137</v>
      </c>
      <c r="P12" s="46">
        <v>1298</v>
      </c>
      <c r="Q12" s="46">
        <v>1869</v>
      </c>
      <c r="T12" s="45" t="str">
        <f t="shared" si="0"/>
        <v>85+</v>
      </c>
      <c r="U12" s="3">
        <f t="shared" si="6"/>
        <v>553</v>
      </c>
      <c r="V12" s="45">
        <f t="shared" si="1"/>
        <v>210</v>
      </c>
      <c r="W12" s="4">
        <f t="shared" si="2"/>
        <v>-0.620253164556962</v>
      </c>
      <c r="X12" s="3">
        <f t="shared" si="3"/>
        <v>166</v>
      </c>
      <c r="Y12" s="45">
        <f t="shared" si="4"/>
        <v>73</v>
      </c>
      <c r="Z12" s="4">
        <f t="shared" si="5"/>
        <v>-0.56024096385542177</v>
      </c>
    </row>
    <row r="13" spans="1:26" x14ac:dyDescent="0.25">
      <c r="A13" s="47" t="s">
        <v>85</v>
      </c>
      <c r="B13" s="46"/>
      <c r="C13" s="46"/>
      <c r="D13" s="46"/>
      <c r="E13" s="46">
        <v>2</v>
      </c>
      <c r="F13" s="46">
        <v>2</v>
      </c>
      <c r="G13" s="46">
        <v>51</v>
      </c>
      <c r="H13" s="46">
        <v>72</v>
      </c>
      <c r="I13" s="46">
        <v>59</v>
      </c>
      <c r="J13" s="46">
        <v>39</v>
      </c>
      <c r="K13" s="46">
        <v>221</v>
      </c>
      <c r="L13" s="46">
        <v>631</v>
      </c>
      <c r="M13" s="46">
        <v>814</v>
      </c>
      <c r="N13" s="46">
        <v>911</v>
      </c>
      <c r="O13" s="46">
        <v>525</v>
      </c>
      <c r="P13" s="46">
        <v>2881</v>
      </c>
      <c r="Q13" s="46">
        <v>3104</v>
      </c>
    </row>
    <row r="14" spans="1:26" x14ac:dyDescent="0.25">
      <c r="A14" s="47" t="s">
        <v>20</v>
      </c>
      <c r="B14" s="46">
        <v>460</v>
      </c>
      <c r="C14" s="46">
        <v>477</v>
      </c>
      <c r="D14" s="46">
        <v>480</v>
      </c>
      <c r="E14" s="46">
        <v>345</v>
      </c>
      <c r="F14" s="46">
        <v>1762</v>
      </c>
      <c r="G14" s="46">
        <v>7846</v>
      </c>
      <c r="H14" s="46">
        <v>7891</v>
      </c>
      <c r="I14" s="46">
        <v>7951</v>
      </c>
      <c r="J14" s="46">
        <v>4954</v>
      </c>
      <c r="K14" s="46">
        <v>28642</v>
      </c>
      <c r="L14" s="46">
        <v>43912</v>
      </c>
      <c r="M14" s="46">
        <v>40659</v>
      </c>
      <c r="N14" s="46">
        <v>37533</v>
      </c>
      <c r="O14" s="46">
        <v>20261</v>
      </c>
      <c r="P14" s="46">
        <v>142365</v>
      </c>
      <c r="Q14" s="46">
        <v>172769</v>
      </c>
      <c r="T14" s="45" t="s">
        <v>140</v>
      </c>
      <c r="U14" s="3">
        <f t="shared" si="6"/>
        <v>49069.666666666664</v>
      </c>
      <c r="V14" s="45">
        <f t="shared" si="1"/>
        <v>25560</v>
      </c>
      <c r="W14" s="4">
        <f t="shared" si="2"/>
        <v>-0.47910793497680171</v>
      </c>
      <c r="X14" s="3">
        <f t="shared" ref="X14" si="7">SUM(B14:D14,G14:I14)/3</f>
        <v>8368.3333333333339</v>
      </c>
      <c r="Y14" s="45">
        <f t="shared" ref="Y14" si="8">E14+J14</f>
        <v>5299</v>
      </c>
      <c r="Z14" s="4">
        <f t="shared" ref="Z14" si="9">Y14/X14-1</f>
        <v>-0.36677952599083852</v>
      </c>
    </row>
    <row r="17" spans="1:26" x14ac:dyDescent="0.25">
      <c r="T17" s="45" t="s">
        <v>101</v>
      </c>
      <c r="U17" s="45" t="s">
        <v>98</v>
      </c>
      <c r="V17" s="45">
        <v>2020</v>
      </c>
      <c r="W17" s="45" t="s">
        <v>5</v>
      </c>
      <c r="X17" s="45" t="s">
        <v>98</v>
      </c>
      <c r="Y17" s="45">
        <v>2020</v>
      </c>
      <c r="Z17" s="45" t="s">
        <v>5</v>
      </c>
    </row>
    <row r="18" spans="1:26" x14ac:dyDescent="0.25">
      <c r="A18" s="47" t="s">
        <v>99</v>
      </c>
      <c r="B18" s="46">
        <v>351</v>
      </c>
      <c r="C18" s="46">
        <v>363</v>
      </c>
      <c r="D18" s="46">
        <v>375</v>
      </c>
      <c r="E18" s="46">
        <v>281</v>
      </c>
      <c r="F18" s="46">
        <v>1370</v>
      </c>
      <c r="G18" s="46">
        <v>6230</v>
      </c>
      <c r="H18" s="46">
        <v>6172</v>
      </c>
      <c r="I18" s="46">
        <v>6356</v>
      </c>
      <c r="J18" s="46">
        <v>4202</v>
      </c>
      <c r="K18" s="46">
        <v>22960</v>
      </c>
      <c r="L18" s="46">
        <v>38541</v>
      </c>
      <c r="M18" s="46">
        <v>35953</v>
      </c>
      <c r="N18" s="46">
        <v>33143</v>
      </c>
      <c r="O18" s="46">
        <v>18409</v>
      </c>
      <c r="P18" s="46">
        <v>126046</v>
      </c>
      <c r="Q18" s="46">
        <v>150376</v>
      </c>
      <c r="T18" s="45" t="str">
        <f>A18</f>
        <v>InVehicle</v>
      </c>
      <c r="U18" s="3">
        <f>SUM(B18:D18,G18:I18,L18:N18)/3</f>
        <v>42494.666666666664</v>
      </c>
      <c r="V18" s="45">
        <f>E18+J18+O18</f>
        <v>22892</v>
      </c>
      <c r="W18" s="4">
        <f>V18/U18-1</f>
        <v>-0.46129710395029966</v>
      </c>
      <c r="X18" s="3">
        <f>SUM(B18:D18,G18:I18)/3</f>
        <v>6615.666666666667</v>
      </c>
      <c r="Y18" s="45">
        <f>E18+J18</f>
        <v>4483</v>
      </c>
      <c r="Z18" s="4">
        <f>Y18/X18-1</f>
        <v>-0.3223661006701265</v>
      </c>
    </row>
    <row r="19" spans="1:26" x14ac:dyDescent="0.25">
      <c r="A19" s="47" t="s">
        <v>100</v>
      </c>
      <c r="B19" s="46">
        <v>109</v>
      </c>
      <c r="C19" s="46">
        <v>114</v>
      </c>
      <c r="D19" s="46">
        <v>105</v>
      </c>
      <c r="E19" s="46">
        <v>64</v>
      </c>
      <c r="F19" s="46">
        <v>392</v>
      </c>
      <c r="G19" s="46">
        <v>1616</v>
      </c>
      <c r="H19" s="46">
        <v>1719</v>
      </c>
      <c r="I19" s="46">
        <v>1595</v>
      </c>
      <c r="J19" s="46">
        <v>752</v>
      </c>
      <c r="K19" s="46">
        <v>5682</v>
      </c>
      <c r="L19" s="46">
        <v>5371</v>
      </c>
      <c r="M19" s="46">
        <v>4706</v>
      </c>
      <c r="N19" s="46">
        <v>4390</v>
      </c>
      <c r="O19" s="46">
        <v>1852</v>
      </c>
      <c r="P19" s="46">
        <v>16319</v>
      </c>
      <c r="Q19" s="46">
        <v>22393</v>
      </c>
      <c r="T19" s="45" t="str">
        <f t="shared" ref="T19" si="10">A19</f>
        <v>Pedestrian</v>
      </c>
      <c r="U19" s="3">
        <f t="shared" ref="U19" si="11">SUM(B19:D19,G19:I19,L19:N19)/3</f>
        <v>6575</v>
      </c>
      <c r="V19" s="45">
        <f t="shared" ref="V19" si="12">E19+J19+O19</f>
        <v>2668</v>
      </c>
      <c r="W19" s="4">
        <f t="shared" ref="W19" si="13">V19/U19-1</f>
        <v>-0.59422053231939165</v>
      </c>
      <c r="X19" s="3">
        <f t="shared" ref="X19" si="14">SUM(B19:D19,G19:I19)/3</f>
        <v>1752.6666666666667</v>
      </c>
      <c r="Y19" s="45">
        <f t="shared" ref="Y19" si="15">E19+J19</f>
        <v>816</v>
      </c>
      <c r="Z19" s="4">
        <f t="shared" ref="Z19" si="16">Y19/X19-1</f>
        <v>-0.53442373526055542</v>
      </c>
    </row>
    <row r="21" spans="1:26" x14ac:dyDescent="0.25">
      <c r="T21" s="45" t="s">
        <v>104</v>
      </c>
      <c r="U21" s="45" t="s">
        <v>98</v>
      </c>
      <c r="V21" s="45">
        <v>2020</v>
      </c>
      <c r="W21" s="45" t="s">
        <v>5</v>
      </c>
      <c r="X21" s="45" t="s">
        <v>98</v>
      </c>
      <c r="Y21" s="45">
        <v>2020</v>
      </c>
      <c r="Z21" s="45" t="s">
        <v>5</v>
      </c>
    </row>
    <row r="22" spans="1:26" x14ac:dyDescent="0.25">
      <c r="A22" s="47" t="s">
        <v>102</v>
      </c>
      <c r="B22" s="46">
        <v>103</v>
      </c>
      <c r="C22" s="46">
        <v>98</v>
      </c>
      <c r="D22" s="46">
        <v>119</v>
      </c>
      <c r="E22" s="46">
        <v>55</v>
      </c>
      <c r="F22" s="46">
        <v>375</v>
      </c>
      <c r="G22" s="46">
        <v>2298</v>
      </c>
      <c r="H22" s="46">
        <v>2378</v>
      </c>
      <c r="I22" s="46">
        <v>2394</v>
      </c>
      <c r="J22" s="46">
        <v>1233</v>
      </c>
      <c r="K22" s="46">
        <v>8303</v>
      </c>
      <c r="L22" s="46">
        <v>18557</v>
      </c>
      <c r="M22" s="46">
        <v>17271</v>
      </c>
      <c r="N22" s="46">
        <v>15563</v>
      </c>
      <c r="O22" s="46">
        <v>7211</v>
      </c>
      <c r="P22" s="46">
        <v>58602</v>
      </c>
      <c r="Q22" s="46">
        <v>67280</v>
      </c>
      <c r="T22" s="45" t="s">
        <v>141</v>
      </c>
      <c r="U22" s="3">
        <f>SUM(B22:D22,G22:I22,L22:N22)/3</f>
        <v>19593.666666666668</v>
      </c>
      <c r="V22" s="45">
        <f>E22+J22+O22</f>
        <v>8499</v>
      </c>
      <c r="W22" s="4">
        <f>V22/U22-1</f>
        <v>-0.56623738963270442</v>
      </c>
      <c r="X22" s="3">
        <f>SUM(B22:D22,G22:I22)/3</f>
        <v>2463.3333333333335</v>
      </c>
      <c r="Y22" s="45">
        <f>E22+J22</f>
        <v>1288</v>
      </c>
      <c r="Z22" s="4">
        <f>Y22/X22-1</f>
        <v>-0.47713125845737492</v>
      </c>
    </row>
    <row r="23" spans="1:26" x14ac:dyDescent="0.25">
      <c r="A23" s="47" t="s">
        <v>103</v>
      </c>
      <c r="B23" s="46">
        <v>357</v>
      </c>
      <c r="C23" s="46">
        <v>379</v>
      </c>
      <c r="D23" s="46">
        <v>361</v>
      </c>
      <c r="E23" s="46">
        <v>289</v>
      </c>
      <c r="F23" s="46">
        <v>1386</v>
      </c>
      <c r="G23" s="46">
        <v>5548</v>
      </c>
      <c r="H23" s="46">
        <v>5513</v>
      </c>
      <c r="I23" s="46">
        <v>5552</v>
      </c>
      <c r="J23" s="46">
        <v>3713</v>
      </c>
      <c r="K23" s="46">
        <v>20326</v>
      </c>
      <c r="L23" s="46">
        <v>25347</v>
      </c>
      <c r="M23" s="46">
        <v>23373</v>
      </c>
      <c r="N23" s="46">
        <v>21687</v>
      </c>
      <c r="O23" s="46">
        <v>12868</v>
      </c>
      <c r="P23" s="46">
        <v>83275</v>
      </c>
      <c r="Q23" s="46">
        <v>104987</v>
      </c>
      <c r="T23" s="45" t="s">
        <v>142</v>
      </c>
      <c r="U23" s="3">
        <f t="shared" ref="U23" si="17">SUM(B23:D23,G23:I23,L23:N23)/3</f>
        <v>29372.333333333332</v>
      </c>
      <c r="V23" s="45">
        <f t="shared" ref="V23" si="18">E23+J23+O23</f>
        <v>16870</v>
      </c>
      <c r="W23" s="4">
        <f t="shared" ref="W23" si="19">V23/U23-1</f>
        <v>-0.42564998808402466</v>
      </c>
      <c r="X23" s="3">
        <f t="shared" ref="X23" si="20">SUM(B23:D23,G23:I23)/3</f>
        <v>5903.333333333333</v>
      </c>
      <c r="Y23" s="45">
        <f t="shared" ref="Y23" si="21">E23+J23</f>
        <v>4002</v>
      </c>
      <c r="Z23" s="4">
        <f t="shared" ref="Z23" si="22">Y23/X23-1</f>
        <v>-0.32207792207792207</v>
      </c>
    </row>
    <row r="25" spans="1:26" x14ac:dyDescent="0.25">
      <c r="T25" s="61" t="s">
        <v>114</v>
      </c>
      <c r="U25" s="61" t="s">
        <v>98</v>
      </c>
      <c r="V25" s="61">
        <v>2020</v>
      </c>
      <c r="W25" s="61" t="s">
        <v>5</v>
      </c>
      <c r="X25" s="61" t="s">
        <v>98</v>
      </c>
      <c r="Y25" s="61">
        <v>2020</v>
      </c>
      <c r="Z25" s="61" t="s">
        <v>5</v>
      </c>
    </row>
    <row r="26" spans="1:26" x14ac:dyDescent="0.25">
      <c r="A26" s="64" t="s">
        <v>105</v>
      </c>
      <c r="B26" s="90">
        <v>12</v>
      </c>
      <c r="C26" s="90">
        <v>19</v>
      </c>
      <c r="D26" s="90">
        <v>17</v>
      </c>
      <c r="E26" s="90">
        <v>16</v>
      </c>
      <c r="F26" s="90">
        <v>64</v>
      </c>
      <c r="G26" s="90">
        <v>155</v>
      </c>
      <c r="H26" s="90">
        <v>157</v>
      </c>
      <c r="I26" s="90">
        <v>135</v>
      </c>
      <c r="J26" s="90">
        <v>77</v>
      </c>
      <c r="K26" s="90">
        <v>524</v>
      </c>
      <c r="L26" s="90">
        <v>614</v>
      </c>
      <c r="M26" s="90">
        <v>502</v>
      </c>
      <c r="N26" s="90">
        <v>417</v>
      </c>
      <c r="O26" s="90">
        <v>258</v>
      </c>
      <c r="P26" s="90">
        <v>1791</v>
      </c>
      <c r="Q26" s="90">
        <v>2379</v>
      </c>
      <c r="T26" s="61" t="s">
        <v>144</v>
      </c>
      <c r="U26" s="3">
        <f>SUM(B26:D26,G26:I26,L26:N26)/3</f>
        <v>676</v>
      </c>
      <c r="V26" s="61">
        <f>E26+J26+O26</f>
        <v>351</v>
      </c>
      <c r="W26" s="4">
        <f>V26/U26-1</f>
        <v>-0.48076923076923073</v>
      </c>
      <c r="X26" s="3">
        <f>SUM(B26:D26,G26:I26)/3</f>
        <v>165</v>
      </c>
      <c r="Y26" s="61">
        <f>E26+J26</f>
        <v>93</v>
      </c>
      <c r="Z26" s="4">
        <f>Y26/X26-1</f>
        <v>-0.4363636363636364</v>
      </c>
    </row>
    <row r="27" spans="1:26" x14ac:dyDescent="0.25">
      <c r="A27" s="64" t="s">
        <v>106</v>
      </c>
      <c r="B27" s="90">
        <v>97</v>
      </c>
      <c r="C27" s="90">
        <v>95</v>
      </c>
      <c r="D27" s="90">
        <v>88</v>
      </c>
      <c r="E27" s="90">
        <v>48</v>
      </c>
      <c r="F27" s="90">
        <v>328</v>
      </c>
      <c r="G27" s="90">
        <v>1461</v>
      </c>
      <c r="H27" s="90">
        <v>1562</v>
      </c>
      <c r="I27" s="90">
        <v>1460</v>
      </c>
      <c r="J27" s="90">
        <v>675</v>
      </c>
      <c r="K27" s="90">
        <v>5158</v>
      </c>
      <c r="L27" s="90">
        <v>4757</v>
      </c>
      <c r="M27" s="90">
        <v>4204</v>
      </c>
      <c r="N27" s="90">
        <v>3973</v>
      </c>
      <c r="O27" s="90">
        <v>1594</v>
      </c>
      <c r="P27" s="90">
        <v>14528</v>
      </c>
      <c r="Q27" s="90">
        <v>20014</v>
      </c>
      <c r="T27" s="61" t="s">
        <v>143</v>
      </c>
      <c r="U27" s="3">
        <f t="shared" ref="U27" si="23">SUM(B27:D27,G27:I27,L27:N27)/3</f>
        <v>5899</v>
      </c>
      <c r="V27" s="61">
        <f t="shared" ref="V27" si="24">E27+J27+O27</f>
        <v>2317</v>
      </c>
      <c r="W27" s="4">
        <f t="shared" ref="W27" si="25">V27/U27-1</f>
        <v>-0.60722156297677565</v>
      </c>
      <c r="X27" s="3">
        <f t="shared" ref="X27" si="26">SUM(B27:D27,G27:I27)/3</f>
        <v>1587.6666666666667</v>
      </c>
      <c r="Y27" s="61">
        <f t="shared" ref="Y27" si="27">E27+J27</f>
        <v>723</v>
      </c>
      <c r="Z27" s="4">
        <f t="shared" ref="Z27" si="28">Y27/X27-1</f>
        <v>-0.54461473861011966</v>
      </c>
    </row>
    <row r="28" spans="1:26" x14ac:dyDescent="0.25">
      <c r="A28" s="63"/>
      <c r="B28" s="62"/>
      <c r="C28" s="62"/>
      <c r="D28" s="62"/>
      <c r="E28" s="62"/>
      <c r="F28" s="62"/>
      <c r="G28" s="62"/>
      <c r="H28" s="62"/>
      <c r="I28" s="62"/>
      <c r="J28" s="62"/>
      <c r="K28" s="62"/>
      <c r="L28" s="62"/>
      <c r="M28" s="62"/>
      <c r="N28" s="62"/>
      <c r="O28" s="62"/>
      <c r="P28" s="62"/>
      <c r="Q28" s="62"/>
      <c r="T28" s="61"/>
      <c r="U28" s="3"/>
      <c r="V28" s="61"/>
      <c r="W28" s="4"/>
      <c r="X28" s="3"/>
      <c r="Y28" s="61"/>
      <c r="Z28" s="4"/>
    </row>
    <row r="29" spans="1:26" x14ac:dyDescent="0.25">
      <c r="A29" s="63"/>
      <c r="B29" s="62"/>
      <c r="C29" s="62"/>
      <c r="D29" s="62"/>
      <c r="E29" s="62"/>
      <c r="F29" s="62"/>
      <c r="G29" s="62"/>
      <c r="H29" s="62"/>
      <c r="I29" s="62"/>
      <c r="J29" s="62"/>
      <c r="K29" s="62"/>
      <c r="L29" s="62"/>
      <c r="M29" s="62"/>
      <c r="N29" s="62"/>
      <c r="O29" s="62"/>
      <c r="P29" s="62"/>
      <c r="Q29" s="62"/>
      <c r="T29" s="65" t="s">
        <v>115</v>
      </c>
      <c r="U29" s="65" t="s">
        <v>98</v>
      </c>
      <c r="V29" s="65">
        <v>2020</v>
      </c>
      <c r="W29" s="65" t="s">
        <v>5</v>
      </c>
      <c r="X29" s="65" t="s">
        <v>98</v>
      </c>
      <c r="Y29" s="65">
        <v>2020</v>
      </c>
      <c r="Z29" s="65" t="s">
        <v>5</v>
      </c>
    </row>
    <row r="30" spans="1:26" x14ac:dyDescent="0.25">
      <c r="A30" s="67" t="s">
        <v>107</v>
      </c>
      <c r="B30" s="66">
        <v>160</v>
      </c>
      <c r="C30" s="66">
        <v>187</v>
      </c>
      <c r="D30" s="66">
        <v>188</v>
      </c>
      <c r="E30" s="66">
        <v>123</v>
      </c>
      <c r="F30" s="66">
        <v>658</v>
      </c>
      <c r="G30" s="66">
        <v>2608</v>
      </c>
      <c r="H30" s="66">
        <v>2713</v>
      </c>
      <c r="I30" s="66">
        <v>2969</v>
      </c>
      <c r="J30" s="66">
        <v>1690</v>
      </c>
      <c r="K30" s="66">
        <v>9980</v>
      </c>
      <c r="L30" s="66">
        <v>26856</v>
      </c>
      <c r="M30" s="66">
        <v>25536</v>
      </c>
      <c r="N30" s="66">
        <v>23270</v>
      </c>
      <c r="O30" s="66">
        <v>11738</v>
      </c>
      <c r="P30" s="66">
        <v>87400</v>
      </c>
      <c r="Q30" s="66">
        <v>98038</v>
      </c>
      <c r="T30" s="65" t="str">
        <f>A30</f>
        <v>Car</v>
      </c>
      <c r="U30" s="3">
        <f>SUM(B30:D30,G30:I30,L30:N30)/3</f>
        <v>28162.333333333332</v>
      </c>
      <c r="V30" s="65">
        <f>E30+J30+O30</f>
        <v>13551</v>
      </c>
      <c r="W30" s="4">
        <f>V30/U30-1</f>
        <v>-0.51882538141962664</v>
      </c>
      <c r="X30" s="3">
        <f>SUM(B30:D30,G30:I30)/3</f>
        <v>2941.6666666666665</v>
      </c>
      <c r="Y30" s="65">
        <f>E30+J30</f>
        <v>1813</v>
      </c>
      <c r="Z30" s="4">
        <f>Y30/X30-1</f>
        <v>-0.38368271954674216</v>
      </c>
    </row>
    <row r="31" spans="1:26" x14ac:dyDescent="0.25">
      <c r="A31" s="67" t="s">
        <v>108</v>
      </c>
      <c r="B31" s="66">
        <v>131</v>
      </c>
      <c r="C31" s="66">
        <v>122</v>
      </c>
      <c r="D31" s="66">
        <v>126</v>
      </c>
      <c r="E31" s="66">
        <v>84</v>
      </c>
      <c r="F31" s="66">
        <v>463</v>
      </c>
      <c r="G31" s="66">
        <v>1999</v>
      </c>
      <c r="H31" s="66">
        <v>1828</v>
      </c>
      <c r="I31" s="66">
        <v>1834</v>
      </c>
      <c r="J31" s="66">
        <v>1148</v>
      </c>
      <c r="K31" s="66">
        <v>6809</v>
      </c>
      <c r="L31" s="66">
        <v>3848</v>
      </c>
      <c r="M31" s="66">
        <v>3486</v>
      </c>
      <c r="N31" s="66">
        <v>3364</v>
      </c>
      <c r="O31" s="66">
        <v>2161</v>
      </c>
      <c r="P31" s="66">
        <v>12859</v>
      </c>
      <c r="Q31" s="66">
        <v>20131</v>
      </c>
      <c r="T31" s="65" t="str">
        <f t="shared" ref="T31" si="29">A31</f>
        <v>Motorbike</v>
      </c>
      <c r="U31" s="3">
        <f t="shared" ref="U31" si="30">SUM(B31:D31,G31:I31,L31:N31)/3</f>
        <v>5579.333333333333</v>
      </c>
      <c r="V31" s="65">
        <f t="shared" ref="V31" si="31">E31+J31+O31</f>
        <v>3393</v>
      </c>
      <c r="W31" s="4">
        <f t="shared" ref="W31" si="32">V31/U31-1</f>
        <v>-0.39186282710001197</v>
      </c>
      <c r="X31" s="3">
        <f t="shared" ref="X31" si="33">SUM(B31:D31,G31:I31)/3</f>
        <v>2013.3333333333333</v>
      </c>
      <c r="Y31" s="65">
        <f t="shared" ref="Y31" si="34">E31+J31</f>
        <v>1232</v>
      </c>
      <c r="Z31" s="4">
        <f t="shared" ref="Z31" si="35">Y31/X31-1</f>
        <v>-0.3880794701986755</v>
      </c>
    </row>
    <row r="32" spans="1:26" x14ac:dyDescent="0.25">
      <c r="A32" s="67" t="s">
        <v>109</v>
      </c>
      <c r="B32" s="66">
        <v>18</v>
      </c>
      <c r="C32" s="66">
        <v>15</v>
      </c>
      <c r="D32" s="66">
        <v>24</v>
      </c>
      <c r="E32" s="66">
        <v>16</v>
      </c>
      <c r="F32" s="66">
        <v>73</v>
      </c>
      <c r="G32" s="66">
        <v>151</v>
      </c>
      <c r="H32" s="66">
        <v>166</v>
      </c>
      <c r="I32" s="66">
        <v>192</v>
      </c>
      <c r="J32" s="66">
        <v>115</v>
      </c>
      <c r="K32" s="66">
        <v>624</v>
      </c>
      <c r="L32" s="66">
        <v>1422</v>
      </c>
      <c r="M32" s="66">
        <v>1222</v>
      </c>
      <c r="N32" s="66">
        <v>1336</v>
      </c>
      <c r="O32" s="66">
        <v>782</v>
      </c>
      <c r="P32" s="66">
        <v>4762</v>
      </c>
      <c r="Q32" s="66">
        <v>5459</v>
      </c>
      <c r="T32" s="65" t="str">
        <f t="shared" ref="T32:T35" si="36">A32</f>
        <v>Goods</v>
      </c>
      <c r="U32" s="3">
        <f t="shared" ref="U32:U35" si="37">SUM(B32:D32,G32:I32,L32:N32)/3</f>
        <v>1515.3333333333333</v>
      </c>
      <c r="V32" s="65">
        <f t="shared" ref="V32:V35" si="38">E32+J32+O32</f>
        <v>913</v>
      </c>
      <c r="W32" s="4">
        <f t="shared" ref="W32:W35" si="39">V32/U32-1</f>
        <v>-0.3974923009238891</v>
      </c>
      <c r="X32" s="3">
        <f t="shared" ref="X32:X35" si="40">SUM(B32:D32,G32:I32)/3</f>
        <v>188.66666666666666</v>
      </c>
      <c r="Y32" s="65">
        <f t="shared" ref="Y32:Y35" si="41">E32+J32</f>
        <v>131</v>
      </c>
      <c r="Z32" s="4">
        <f t="shared" ref="Z32:Z35" si="42">Y32/X32-1</f>
        <v>-0.30565371024734977</v>
      </c>
    </row>
    <row r="33" spans="1:26" x14ac:dyDescent="0.25">
      <c r="A33" s="67" t="s">
        <v>110</v>
      </c>
      <c r="B33" s="66">
        <v>4</v>
      </c>
      <c r="C33" s="66">
        <v>2</v>
      </c>
      <c r="D33" s="66">
        <v>5</v>
      </c>
      <c r="E33" s="66">
        <v>3</v>
      </c>
      <c r="F33" s="66">
        <v>14</v>
      </c>
      <c r="G33" s="66">
        <v>114</v>
      </c>
      <c r="H33" s="66">
        <v>114</v>
      </c>
      <c r="I33" s="66">
        <v>96</v>
      </c>
      <c r="J33" s="66">
        <v>31</v>
      </c>
      <c r="K33" s="66">
        <v>355</v>
      </c>
      <c r="L33" s="66">
        <v>1317</v>
      </c>
      <c r="M33" s="66">
        <v>1173</v>
      </c>
      <c r="N33" s="66">
        <v>858</v>
      </c>
      <c r="O33" s="66">
        <v>263</v>
      </c>
      <c r="P33" s="66">
        <v>3611</v>
      </c>
      <c r="Q33" s="66">
        <v>3980</v>
      </c>
      <c r="T33" s="65" t="str">
        <f t="shared" si="36"/>
        <v>Bus</v>
      </c>
      <c r="U33" s="3">
        <f t="shared" si="37"/>
        <v>1227.6666666666667</v>
      </c>
      <c r="V33" s="65">
        <f t="shared" si="38"/>
        <v>297</v>
      </c>
      <c r="W33" s="4">
        <f t="shared" si="39"/>
        <v>-0.75807765408634264</v>
      </c>
      <c r="X33" s="3">
        <f t="shared" si="40"/>
        <v>111.66666666666667</v>
      </c>
      <c r="Y33" s="65">
        <f t="shared" si="41"/>
        <v>34</v>
      </c>
      <c r="Z33" s="4">
        <f t="shared" si="42"/>
        <v>-0.69552238805970146</v>
      </c>
    </row>
    <row r="34" spans="1:26" x14ac:dyDescent="0.25">
      <c r="A34" s="67" t="s">
        <v>111</v>
      </c>
      <c r="B34" s="66">
        <v>29</v>
      </c>
      <c r="C34" s="66">
        <v>34</v>
      </c>
      <c r="D34" s="66">
        <v>24</v>
      </c>
      <c r="E34" s="66">
        <v>51</v>
      </c>
      <c r="F34" s="66">
        <v>138</v>
      </c>
      <c r="G34" s="66">
        <v>1283</v>
      </c>
      <c r="H34" s="66">
        <v>1277</v>
      </c>
      <c r="I34" s="66">
        <v>1194</v>
      </c>
      <c r="J34" s="66">
        <v>1152</v>
      </c>
      <c r="K34" s="66">
        <v>4906</v>
      </c>
      <c r="L34" s="66">
        <v>4853</v>
      </c>
      <c r="M34" s="66">
        <v>4318</v>
      </c>
      <c r="N34" s="66">
        <v>4107</v>
      </c>
      <c r="O34" s="66">
        <v>3277</v>
      </c>
      <c r="P34" s="66">
        <v>16555</v>
      </c>
      <c r="Q34" s="66">
        <v>21599</v>
      </c>
      <c r="T34" s="65" t="str">
        <f t="shared" si="36"/>
        <v>Cycle</v>
      </c>
      <c r="U34" s="3">
        <f t="shared" si="37"/>
        <v>5706.333333333333</v>
      </c>
      <c r="V34" s="65">
        <f t="shared" si="38"/>
        <v>4480</v>
      </c>
      <c r="W34" s="4">
        <f t="shared" si="39"/>
        <v>-0.2149074128161691</v>
      </c>
      <c r="X34" s="3">
        <f t="shared" si="40"/>
        <v>1280.3333333333333</v>
      </c>
      <c r="Y34" s="65">
        <f t="shared" si="41"/>
        <v>1203</v>
      </c>
      <c r="Z34" s="4">
        <f t="shared" si="42"/>
        <v>-6.0400937255922882E-2</v>
      </c>
    </row>
    <row r="35" spans="1:26" x14ac:dyDescent="0.25">
      <c r="A35" s="67" t="s">
        <v>112</v>
      </c>
      <c r="B35" s="66">
        <v>9</v>
      </c>
      <c r="C35" s="66">
        <v>3</v>
      </c>
      <c r="D35" s="66">
        <v>8</v>
      </c>
      <c r="E35" s="66">
        <v>3</v>
      </c>
      <c r="F35" s="66">
        <v>23</v>
      </c>
      <c r="G35" s="66">
        <v>74</v>
      </c>
      <c r="H35" s="66">
        <v>73</v>
      </c>
      <c r="I35" s="66">
        <v>70</v>
      </c>
      <c r="J35" s="66">
        <v>66</v>
      </c>
      <c r="K35" s="66">
        <v>283</v>
      </c>
      <c r="L35" s="66">
        <v>244</v>
      </c>
      <c r="M35" s="66">
        <v>217</v>
      </c>
      <c r="N35" s="66">
        <v>208</v>
      </c>
      <c r="O35" s="66">
        <v>184</v>
      </c>
      <c r="P35" s="66">
        <v>853</v>
      </c>
      <c r="Q35" s="66">
        <v>1159</v>
      </c>
      <c r="T35" s="65" t="str">
        <f t="shared" si="36"/>
        <v>Other</v>
      </c>
      <c r="U35" s="3">
        <f t="shared" si="37"/>
        <v>302</v>
      </c>
      <c r="V35" s="65">
        <f t="shared" si="38"/>
        <v>253</v>
      </c>
      <c r="W35" s="4">
        <f t="shared" si="39"/>
        <v>-0.16225165562913912</v>
      </c>
      <c r="X35" s="3">
        <f t="shared" si="40"/>
        <v>79</v>
      </c>
      <c r="Y35" s="65">
        <f t="shared" si="41"/>
        <v>69</v>
      </c>
      <c r="Z35" s="4">
        <f t="shared" si="42"/>
        <v>-0.12658227848101267</v>
      </c>
    </row>
    <row r="37" spans="1:26" x14ac:dyDescent="0.25">
      <c r="A37" s="70" t="s">
        <v>113</v>
      </c>
      <c r="T37" s="68" t="s">
        <v>116</v>
      </c>
      <c r="U37" s="68" t="s">
        <v>98</v>
      </c>
      <c r="V37" s="68">
        <v>2020</v>
      </c>
      <c r="W37" s="68" t="s">
        <v>5</v>
      </c>
      <c r="X37" s="68" t="s">
        <v>98</v>
      </c>
      <c r="Y37" s="68">
        <v>2020</v>
      </c>
      <c r="Z37" s="68" t="s">
        <v>5</v>
      </c>
    </row>
    <row r="38" spans="1:26" x14ac:dyDescent="0.25">
      <c r="A38" s="70" t="s">
        <v>107</v>
      </c>
      <c r="B38" s="69">
        <v>73</v>
      </c>
      <c r="C38" s="69">
        <v>75</v>
      </c>
      <c r="D38" s="69">
        <v>69</v>
      </c>
      <c r="E38" s="69">
        <v>44</v>
      </c>
      <c r="F38" s="69">
        <v>261</v>
      </c>
      <c r="G38" s="69">
        <v>1221</v>
      </c>
      <c r="H38" s="69">
        <v>1325</v>
      </c>
      <c r="I38" s="69">
        <v>1224</v>
      </c>
      <c r="J38" s="69">
        <v>572</v>
      </c>
      <c r="K38" s="69">
        <v>4342</v>
      </c>
      <c r="L38" s="69">
        <v>4251</v>
      </c>
      <c r="M38" s="69">
        <v>3698</v>
      </c>
      <c r="N38" s="69">
        <v>3473</v>
      </c>
      <c r="O38" s="69">
        <v>1433</v>
      </c>
      <c r="P38" s="69">
        <v>12855</v>
      </c>
      <c r="Q38" s="69">
        <v>17458</v>
      </c>
      <c r="T38" s="68" t="str">
        <f>A38</f>
        <v>Car</v>
      </c>
      <c r="U38" s="3">
        <f>SUM(B38:D38,G38:I38,L38:N38)/3</f>
        <v>5136.333333333333</v>
      </c>
      <c r="V38" s="68">
        <f>E38+J38+O38</f>
        <v>2049</v>
      </c>
      <c r="W38" s="4">
        <f>V38/U38-1</f>
        <v>-0.60107729249140118</v>
      </c>
      <c r="X38" s="3">
        <f>SUM(B38:D38,G38:I38)/3</f>
        <v>1329</v>
      </c>
      <c r="Y38" s="68">
        <f>E38+J38</f>
        <v>616</v>
      </c>
      <c r="Z38" s="4">
        <f>Y38/X38-1</f>
        <v>-0.53649360421369452</v>
      </c>
    </row>
    <row r="39" spans="1:26" x14ac:dyDescent="0.25">
      <c r="A39" s="70" t="s">
        <v>108</v>
      </c>
      <c r="B39" s="69">
        <v>5</v>
      </c>
      <c r="C39" s="69">
        <v>4</v>
      </c>
      <c r="D39" s="69">
        <v>4</v>
      </c>
      <c r="E39" s="69">
        <v>2</v>
      </c>
      <c r="F39" s="69">
        <v>15</v>
      </c>
      <c r="G39" s="69">
        <v>99</v>
      </c>
      <c r="H39" s="69">
        <v>97</v>
      </c>
      <c r="I39" s="69">
        <v>91</v>
      </c>
      <c r="J39" s="69">
        <v>48</v>
      </c>
      <c r="K39" s="69">
        <v>335</v>
      </c>
      <c r="L39" s="69">
        <v>277</v>
      </c>
      <c r="M39" s="69">
        <v>238</v>
      </c>
      <c r="N39" s="69">
        <v>211</v>
      </c>
      <c r="O39" s="69">
        <v>103</v>
      </c>
      <c r="P39" s="69">
        <v>829</v>
      </c>
      <c r="Q39" s="69">
        <v>1179</v>
      </c>
      <c r="T39" s="68" t="str">
        <f t="shared" ref="T39:T43" si="43">A39</f>
        <v>Motorbike</v>
      </c>
      <c r="U39" s="3">
        <f t="shared" ref="U39:U43" si="44">SUM(B39:D39,G39:I39,L39:N39)/3</f>
        <v>342</v>
      </c>
      <c r="V39" s="68">
        <f t="shared" ref="V39:V43" si="45">E39+J39+O39</f>
        <v>153</v>
      </c>
      <c r="W39" s="4">
        <f t="shared" ref="W39:W43" si="46">V39/U39-1</f>
        <v>-0.55263157894736836</v>
      </c>
      <c r="X39" s="3">
        <f t="shared" ref="X39:X43" si="47">SUM(B39:D39,G39:I39)/3</f>
        <v>100</v>
      </c>
      <c r="Y39" s="68">
        <f t="shared" ref="Y39:Y43" si="48">E39+J39</f>
        <v>50</v>
      </c>
      <c r="Z39" s="4">
        <f t="shared" ref="Z39:Z43" si="49">Y39/X39-1</f>
        <v>-0.5</v>
      </c>
    </row>
    <row r="40" spans="1:26" x14ac:dyDescent="0.25">
      <c r="A40" s="70" t="s">
        <v>109</v>
      </c>
      <c r="B40" s="69">
        <v>27</v>
      </c>
      <c r="C40" s="69">
        <v>27</v>
      </c>
      <c r="D40" s="69">
        <v>22</v>
      </c>
      <c r="E40" s="69">
        <v>15</v>
      </c>
      <c r="F40" s="69">
        <v>91</v>
      </c>
      <c r="G40" s="69">
        <v>152</v>
      </c>
      <c r="H40" s="69">
        <v>131</v>
      </c>
      <c r="I40" s="69">
        <v>132</v>
      </c>
      <c r="J40" s="69">
        <v>80</v>
      </c>
      <c r="K40" s="69">
        <v>495</v>
      </c>
      <c r="L40" s="69">
        <v>415</v>
      </c>
      <c r="M40" s="69">
        <v>378</v>
      </c>
      <c r="N40" s="69">
        <v>368</v>
      </c>
      <c r="O40" s="69">
        <v>175</v>
      </c>
      <c r="P40" s="69">
        <v>1336</v>
      </c>
      <c r="Q40" s="69">
        <v>1922</v>
      </c>
      <c r="T40" s="68" t="str">
        <f t="shared" si="43"/>
        <v>Goods</v>
      </c>
      <c r="U40" s="3">
        <f t="shared" si="44"/>
        <v>550.66666666666663</v>
      </c>
      <c r="V40" s="68">
        <f t="shared" si="45"/>
        <v>270</v>
      </c>
      <c r="W40" s="4">
        <f t="shared" si="46"/>
        <v>-0.50968523002421307</v>
      </c>
      <c r="X40" s="3">
        <f t="shared" si="47"/>
        <v>163.66666666666666</v>
      </c>
      <c r="Y40" s="68">
        <f t="shared" si="48"/>
        <v>95</v>
      </c>
      <c r="Z40" s="4">
        <f t="shared" si="49"/>
        <v>-0.41955193482688391</v>
      </c>
    </row>
    <row r="41" spans="1:26" x14ac:dyDescent="0.25">
      <c r="A41" s="70" t="s">
        <v>110</v>
      </c>
      <c r="B41" s="69">
        <v>4</v>
      </c>
      <c r="C41" s="69">
        <v>3</v>
      </c>
      <c r="D41" s="69">
        <v>6</v>
      </c>
      <c r="E41" s="69"/>
      <c r="F41" s="69">
        <v>13</v>
      </c>
      <c r="G41" s="69">
        <v>75</v>
      </c>
      <c r="H41" s="69">
        <v>90</v>
      </c>
      <c r="I41" s="69">
        <v>78</v>
      </c>
      <c r="J41" s="69">
        <v>19</v>
      </c>
      <c r="K41" s="69">
        <v>262</v>
      </c>
      <c r="L41" s="69">
        <v>196</v>
      </c>
      <c r="M41" s="69">
        <v>182</v>
      </c>
      <c r="N41" s="69">
        <v>181</v>
      </c>
      <c r="O41" s="69">
        <v>51</v>
      </c>
      <c r="P41" s="69">
        <v>610</v>
      </c>
      <c r="Q41" s="69">
        <v>885</v>
      </c>
      <c r="T41" s="68" t="str">
        <f t="shared" si="43"/>
        <v>Bus</v>
      </c>
      <c r="U41" s="3">
        <f t="shared" si="44"/>
        <v>271.66666666666669</v>
      </c>
      <c r="V41" s="68">
        <f t="shared" si="45"/>
        <v>70</v>
      </c>
      <c r="W41" s="4">
        <f t="shared" si="46"/>
        <v>-0.74233128834355833</v>
      </c>
      <c r="X41" s="3">
        <f t="shared" si="47"/>
        <v>85.333333333333329</v>
      </c>
      <c r="Y41" s="68">
        <f t="shared" si="48"/>
        <v>19</v>
      </c>
      <c r="Z41" s="4">
        <f t="shared" si="49"/>
        <v>-0.77734375</v>
      </c>
    </row>
    <row r="42" spans="1:26" x14ac:dyDescent="0.25">
      <c r="A42" s="70" t="s">
        <v>111</v>
      </c>
      <c r="B42" s="69"/>
      <c r="C42" s="69"/>
      <c r="D42" s="69">
        <v>1</v>
      </c>
      <c r="E42" s="69">
        <v>1</v>
      </c>
      <c r="F42" s="69">
        <v>2</v>
      </c>
      <c r="G42" s="69">
        <v>45</v>
      </c>
      <c r="H42" s="69">
        <v>51</v>
      </c>
      <c r="I42" s="69">
        <v>40</v>
      </c>
      <c r="J42" s="69">
        <v>24</v>
      </c>
      <c r="K42" s="69">
        <v>160</v>
      </c>
      <c r="L42" s="69">
        <v>143</v>
      </c>
      <c r="M42" s="69">
        <v>116</v>
      </c>
      <c r="N42" s="69">
        <v>103</v>
      </c>
      <c r="O42" s="69">
        <v>44</v>
      </c>
      <c r="P42" s="69">
        <v>406</v>
      </c>
      <c r="Q42" s="69">
        <v>568</v>
      </c>
      <c r="T42" s="68" t="str">
        <f t="shared" si="43"/>
        <v>Cycle</v>
      </c>
      <c r="U42" s="3">
        <f t="shared" si="44"/>
        <v>166.33333333333334</v>
      </c>
      <c r="V42" s="68">
        <f t="shared" si="45"/>
        <v>69</v>
      </c>
      <c r="W42" s="4">
        <f t="shared" si="46"/>
        <v>-0.58517034068136276</v>
      </c>
      <c r="X42" s="3">
        <f t="shared" si="47"/>
        <v>45.666666666666664</v>
      </c>
      <c r="Y42" s="68">
        <f t="shared" si="48"/>
        <v>25</v>
      </c>
      <c r="Z42" s="4">
        <f t="shared" si="49"/>
        <v>-0.45255474452554745</v>
      </c>
    </row>
    <row r="43" spans="1:26" x14ac:dyDescent="0.25">
      <c r="A43" s="70" t="s">
        <v>112</v>
      </c>
      <c r="B43" s="69"/>
      <c r="C43" s="69">
        <v>4</v>
      </c>
      <c r="D43" s="69">
        <v>3</v>
      </c>
      <c r="E43" s="69">
        <v>1</v>
      </c>
      <c r="F43" s="69">
        <v>8</v>
      </c>
      <c r="G43" s="69">
        <v>19</v>
      </c>
      <c r="H43" s="69">
        <v>23</v>
      </c>
      <c r="I43" s="69">
        <v>24</v>
      </c>
      <c r="J43" s="69">
        <v>9</v>
      </c>
      <c r="K43" s="69">
        <v>75</v>
      </c>
      <c r="L43" s="69">
        <v>68</v>
      </c>
      <c r="M43" s="69">
        <v>73</v>
      </c>
      <c r="N43" s="69">
        <v>34</v>
      </c>
      <c r="O43" s="69">
        <v>38</v>
      </c>
      <c r="P43" s="69">
        <v>213</v>
      </c>
      <c r="Q43" s="69">
        <v>296</v>
      </c>
      <c r="T43" s="68" t="str">
        <f t="shared" si="43"/>
        <v>Other</v>
      </c>
      <c r="U43" s="3">
        <f t="shared" si="44"/>
        <v>82.666666666666671</v>
      </c>
      <c r="V43" s="68">
        <f t="shared" si="45"/>
        <v>48</v>
      </c>
      <c r="W43" s="4">
        <f t="shared" si="46"/>
        <v>-0.41935483870967749</v>
      </c>
      <c r="X43" s="3">
        <f t="shared" si="47"/>
        <v>24.333333333333332</v>
      </c>
      <c r="Y43" s="68">
        <f t="shared" si="48"/>
        <v>10</v>
      </c>
      <c r="Z43" s="4">
        <f t="shared" si="49"/>
        <v>-0.58904109589041087</v>
      </c>
    </row>
    <row r="44" spans="1:26" x14ac:dyDescent="0.25">
      <c r="A44" s="70"/>
      <c r="B44" s="69"/>
      <c r="C44" s="69"/>
      <c r="D44" s="69"/>
      <c r="E44" s="69"/>
      <c r="F44" s="69"/>
      <c r="G44" s="69"/>
      <c r="H44" s="69"/>
      <c r="I44" s="69"/>
      <c r="J44" s="69"/>
      <c r="K44" s="69"/>
      <c r="L44" s="69"/>
      <c r="M44" s="69"/>
      <c r="N44" s="69"/>
      <c r="O44" s="69"/>
      <c r="P44" s="69"/>
      <c r="Q44" s="69"/>
    </row>
    <row r="45" spans="1:26" x14ac:dyDescent="0.25">
      <c r="T45" s="71" t="s">
        <v>116</v>
      </c>
      <c r="U45" s="71" t="s">
        <v>98</v>
      </c>
      <c r="V45" s="71">
        <v>2020</v>
      </c>
      <c r="W45" s="71" t="s">
        <v>5</v>
      </c>
      <c r="X45" s="71" t="s">
        <v>98</v>
      </c>
      <c r="Y45" s="71">
        <v>2020</v>
      </c>
      <c r="Z45" s="71" t="s">
        <v>5</v>
      </c>
    </row>
    <row r="46" spans="1:26" x14ac:dyDescent="0.25">
      <c r="A46" s="73" t="s">
        <v>117</v>
      </c>
      <c r="B46" s="72">
        <v>44</v>
      </c>
      <c r="C46" s="72">
        <v>81</v>
      </c>
      <c r="D46" s="72">
        <v>60</v>
      </c>
      <c r="E46" s="72">
        <v>56</v>
      </c>
      <c r="F46" s="72">
        <v>241</v>
      </c>
      <c r="G46" s="72">
        <v>954</v>
      </c>
      <c r="H46" s="72">
        <v>1042</v>
      </c>
      <c r="I46" s="72">
        <v>990</v>
      </c>
      <c r="J46" s="72">
        <v>656</v>
      </c>
      <c r="K46" s="72">
        <v>3642</v>
      </c>
      <c r="L46" s="72">
        <v>5799</v>
      </c>
      <c r="M46" s="72">
        <v>5676</v>
      </c>
      <c r="N46" s="72">
        <v>4960</v>
      </c>
      <c r="O46" s="72">
        <v>2962</v>
      </c>
      <c r="P46" s="72">
        <v>19397</v>
      </c>
      <c r="Q46" s="72">
        <v>23280</v>
      </c>
      <c r="T46" s="71" t="str">
        <f>A46</f>
        <v>Mon</v>
      </c>
      <c r="U46" s="3">
        <f>SUM(B46:D46,G46:I46,L46:N46)/3</f>
        <v>6535.333333333333</v>
      </c>
      <c r="V46" s="71">
        <f>E46+J46+O46</f>
        <v>3674</v>
      </c>
      <c r="W46" s="4">
        <f>V46/U46-1</f>
        <v>-0.43782515556462309</v>
      </c>
      <c r="X46" s="3">
        <f>SUM(B46:D46,G46:I46)/3</f>
        <v>1057</v>
      </c>
      <c r="Y46" s="71">
        <f>E46+J46</f>
        <v>712</v>
      </c>
      <c r="Z46" s="4">
        <f>Y46/X46-1</f>
        <v>-0.32639545884579002</v>
      </c>
    </row>
    <row r="47" spans="1:26" x14ac:dyDescent="0.25">
      <c r="A47" s="73" t="s">
        <v>118</v>
      </c>
      <c r="B47" s="72">
        <v>39</v>
      </c>
      <c r="C47" s="72">
        <v>72</v>
      </c>
      <c r="D47" s="72">
        <v>54</v>
      </c>
      <c r="E47" s="72">
        <v>49</v>
      </c>
      <c r="F47" s="72">
        <v>214</v>
      </c>
      <c r="G47" s="72">
        <v>1079</v>
      </c>
      <c r="H47" s="72">
        <v>1097</v>
      </c>
      <c r="I47" s="72">
        <v>1024</v>
      </c>
      <c r="J47" s="72">
        <v>706</v>
      </c>
      <c r="K47" s="72">
        <v>3906</v>
      </c>
      <c r="L47" s="72">
        <v>6351</v>
      </c>
      <c r="M47" s="72">
        <v>5715</v>
      </c>
      <c r="N47" s="72">
        <v>5396</v>
      </c>
      <c r="O47" s="72">
        <v>3092</v>
      </c>
      <c r="P47" s="72">
        <v>20554</v>
      </c>
      <c r="Q47" s="72">
        <v>24674</v>
      </c>
      <c r="T47" s="71" t="str">
        <f t="shared" ref="T47:T50" si="50">A47</f>
        <v>Tue</v>
      </c>
      <c r="U47" s="3">
        <f t="shared" ref="U47:U50" si="51">SUM(B47:D47,G47:I47,L47:N47)/3</f>
        <v>6942.333333333333</v>
      </c>
      <c r="V47" s="71">
        <f t="shared" ref="V47:V50" si="52">E47+J47+O47</f>
        <v>3847</v>
      </c>
      <c r="W47" s="4">
        <f t="shared" ref="W47:W50" si="53">V47/U47-1</f>
        <v>-0.44586354251692517</v>
      </c>
      <c r="X47" s="3">
        <f t="shared" ref="X47:X50" si="54">SUM(B47:D47,G47:I47)/3</f>
        <v>1121.6666666666667</v>
      </c>
      <c r="Y47" s="71">
        <f t="shared" ref="Y47:Y50" si="55">E47+J47</f>
        <v>755</v>
      </c>
      <c r="Z47" s="4">
        <f t="shared" ref="Z47:Z50" si="56">Y47/X47-1</f>
        <v>-0.32689450222882621</v>
      </c>
    </row>
    <row r="48" spans="1:26" x14ac:dyDescent="0.25">
      <c r="A48" s="73" t="s">
        <v>119</v>
      </c>
      <c r="B48" s="72">
        <v>86</v>
      </c>
      <c r="C48" s="72">
        <v>54</v>
      </c>
      <c r="D48" s="72">
        <v>79</v>
      </c>
      <c r="E48" s="72">
        <v>43</v>
      </c>
      <c r="F48" s="72">
        <v>262</v>
      </c>
      <c r="G48" s="72">
        <v>1137</v>
      </c>
      <c r="H48" s="72">
        <v>1102</v>
      </c>
      <c r="I48" s="72">
        <v>1139</v>
      </c>
      <c r="J48" s="72">
        <v>698</v>
      </c>
      <c r="K48" s="72">
        <v>4076</v>
      </c>
      <c r="L48" s="72">
        <v>6603</v>
      </c>
      <c r="M48" s="72">
        <v>5840</v>
      </c>
      <c r="N48" s="72">
        <v>5432</v>
      </c>
      <c r="O48" s="72">
        <v>2815</v>
      </c>
      <c r="P48" s="72">
        <v>20690</v>
      </c>
      <c r="Q48" s="72">
        <v>25028</v>
      </c>
      <c r="T48" s="71" t="str">
        <f t="shared" si="50"/>
        <v>Wed</v>
      </c>
      <c r="U48" s="3">
        <f t="shared" si="51"/>
        <v>7157.333333333333</v>
      </c>
      <c r="V48" s="71">
        <f t="shared" si="52"/>
        <v>3556</v>
      </c>
      <c r="W48" s="4">
        <f t="shared" si="53"/>
        <v>-0.50316691505216093</v>
      </c>
      <c r="X48" s="3">
        <f t="shared" si="54"/>
        <v>1199</v>
      </c>
      <c r="Y48" s="71">
        <f t="shared" si="55"/>
        <v>741</v>
      </c>
      <c r="Z48" s="4">
        <f t="shared" si="56"/>
        <v>-0.38198498748957466</v>
      </c>
    </row>
    <row r="49" spans="1:26" x14ac:dyDescent="0.25">
      <c r="A49" s="73" t="s">
        <v>120</v>
      </c>
      <c r="B49" s="72">
        <v>66</v>
      </c>
      <c r="C49" s="72">
        <v>56</v>
      </c>
      <c r="D49" s="72">
        <v>70</v>
      </c>
      <c r="E49" s="72">
        <v>50</v>
      </c>
      <c r="F49" s="72">
        <v>242</v>
      </c>
      <c r="G49" s="72">
        <v>1142</v>
      </c>
      <c r="H49" s="72">
        <v>1134</v>
      </c>
      <c r="I49" s="72">
        <v>1181</v>
      </c>
      <c r="J49" s="72">
        <v>727</v>
      </c>
      <c r="K49" s="72">
        <v>4184</v>
      </c>
      <c r="L49" s="72">
        <v>6794</v>
      </c>
      <c r="M49" s="72">
        <v>6275</v>
      </c>
      <c r="N49" s="72">
        <v>5530</v>
      </c>
      <c r="O49" s="72">
        <v>2962</v>
      </c>
      <c r="P49" s="72">
        <v>21561</v>
      </c>
      <c r="Q49" s="72">
        <v>25987</v>
      </c>
      <c r="T49" s="71" t="str">
        <f t="shared" si="50"/>
        <v>Thu</v>
      </c>
      <c r="U49" s="3">
        <f t="shared" si="51"/>
        <v>7416</v>
      </c>
      <c r="V49" s="71">
        <f t="shared" si="52"/>
        <v>3739</v>
      </c>
      <c r="W49" s="4">
        <f t="shared" si="53"/>
        <v>-0.49581984897518883</v>
      </c>
      <c r="X49" s="3">
        <f t="shared" si="54"/>
        <v>1216.3333333333333</v>
      </c>
      <c r="Y49" s="71">
        <f t="shared" si="55"/>
        <v>777</v>
      </c>
      <c r="Z49" s="4">
        <f t="shared" si="56"/>
        <v>-0.36119484790353518</v>
      </c>
    </row>
    <row r="50" spans="1:26" x14ac:dyDescent="0.25">
      <c r="A50" s="73" t="s">
        <v>121</v>
      </c>
      <c r="B50" s="72">
        <v>60</v>
      </c>
      <c r="C50" s="72">
        <v>69</v>
      </c>
      <c r="D50" s="72">
        <v>73</v>
      </c>
      <c r="E50" s="72">
        <v>40</v>
      </c>
      <c r="F50" s="72">
        <v>242</v>
      </c>
      <c r="G50" s="72">
        <v>1212</v>
      </c>
      <c r="H50" s="72">
        <v>1229</v>
      </c>
      <c r="I50" s="72">
        <v>1305</v>
      </c>
      <c r="J50" s="72">
        <v>731</v>
      </c>
      <c r="K50" s="72">
        <v>4477</v>
      </c>
      <c r="L50" s="72">
        <v>7025</v>
      </c>
      <c r="M50" s="72">
        <v>6638</v>
      </c>
      <c r="N50" s="72">
        <v>6251</v>
      </c>
      <c r="O50" s="72">
        <v>3189</v>
      </c>
      <c r="P50" s="72">
        <v>23103</v>
      </c>
      <c r="Q50" s="72">
        <v>27822</v>
      </c>
      <c r="T50" s="71" t="str">
        <f t="shared" si="50"/>
        <v>Fri</v>
      </c>
      <c r="U50" s="3">
        <f t="shared" si="51"/>
        <v>7954</v>
      </c>
      <c r="V50" s="71">
        <f t="shared" si="52"/>
        <v>3960</v>
      </c>
      <c r="W50" s="4">
        <f t="shared" si="53"/>
        <v>-0.50213728941413127</v>
      </c>
      <c r="X50" s="3">
        <f t="shared" si="54"/>
        <v>1316</v>
      </c>
      <c r="Y50" s="71">
        <f t="shared" si="55"/>
        <v>771</v>
      </c>
      <c r="Z50" s="4">
        <f t="shared" si="56"/>
        <v>-0.41413373860182368</v>
      </c>
    </row>
    <row r="51" spans="1:26" x14ac:dyDescent="0.25">
      <c r="A51" s="73" t="s">
        <v>122</v>
      </c>
      <c r="B51" s="72">
        <v>77</v>
      </c>
      <c r="C51" s="72">
        <v>77</v>
      </c>
      <c r="D51" s="72">
        <v>67</v>
      </c>
      <c r="E51" s="72">
        <v>56</v>
      </c>
      <c r="F51" s="72">
        <v>277</v>
      </c>
      <c r="G51" s="72">
        <v>1201</v>
      </c>
      <c r="H51" s="72">
        <v>1235</v>
      </c>
      <c r="I51" s="72">
        <v>1239</v>
      </c>
      <c r="J51" s="72">
        <v>736</v>
      </c>
      <c r="K51" s="72">
        <v>4411</v>
      </c>
      <c r="L51" s="72">
        <v>6037</v>
      </c>
      <c r="M51" s="72">
        <v>5912</v>
      </c>
      <c r="N51" s="72">
        <v>5495</v>
      </c>
      <c r="O51" s="72">
        <v>2702</v>
      </c>
      <c r="P51" s="72">
        <v>20146</v>
      </c>
      <c r="Q51" s="72">
        <v>24834</v>
      </c>
      <c r="T51" s="71" t="str">
        <f t="shared" ref="T51:T52" si="57">A51</f>
        <v>Sat</v>
      </c>
      <c r="U51" s="3">
        <f t="shared" ref="U51:U52" si="58">SUM(B51:D51,G51:I51,L51:N51)/3</f>
        <v>7113.333333333333</v>
      </c>
      <c r="V51" s="71">
        <f t="shared" ref="V51:V52" si="59">E51+J51+O51</f>
        <v>3494</v>
      </c>
      <c r="W51" s="4">
        <f t="shared" ref="W51:W52" si="60">V51/U51-1</f>
        <v>-0.50880974695407688</v>
      </c>
      <c r="X51" s="3">
        <f t="shared" ref="X51:X52" si="61">SUM(B51:D51,G51:I51)/3</f>
        <v>1298.6666666666667</v>
      </c>
      <c r="Y51" s="71">
        <f t="shared" ref="Y51:Y52" si="62">E51+J51</f>
        <v>792</v>
      </c>
      <c r="Z51" s="4">
        <f t="shared" ref="Z51:Z52" si="63">Y51/X51-1</f>
        <v>-0.39014373716632444</v>
      </c>
    </row>
    <row r="52" spans="1:26" x14ac:dyDescent="0.25">
      <c r="A52" s="73" t="s">
        <v>123</v>
      </c>
      <c r="B52" s="72">
        <v>88</v>
      </c>
      <c r="C52" s="72">
        <v>68</v>
      </c>
      <c r="D52" s="72">
        <v>77</v>
      </c>
      <c r="E52" s="72">
        <v>51</v>
      </c>
      <c r="F52" s="72">
        <v>284</v>
      </c>
      <c r="G52" s="72">
        <v>1121</v>
      </c>
      <c r="H52" s="72">
        <v>1052</v>
      </c>
      <c r="I52" s="72">
        <v>1073</v>
      </c>
      <c r="J52" s="72">
        <v>700</v>
      </c>
      <c r="K52" s="72">
        <v>3946</v>
      </c>
      <c r="L52" s="72">
        <v>5303</v>
      </c>
      <c r="M52" s="72">
        <v>4603</v>
      </c>
      <c r="N52" s="72">
        <v>4469</v>
      </c>
      <c r="O52" s="72">
        <v>2539</v>
      </c>
      <c r="P52" s="72">
        <v>16914</v>
      </c>
      <c r="Q52" s="72">
        <v>21144</v>
      </c>
      <c r="T52" s="71" t="str">
        <f t="shared" si="57"/>
        <v>Sun</v>
      </c>
      <c r="U52" s="3">
        <f t="shared" si="58"/>
        <v>5951.333333333333</v>
      </c>
      <c r="V52" s="71">
        <f t="shared" si="59"/>
        <v>3290</v>
      </c>
      <c r="W52" s="4">
        <f t="shared" si="60"/>
        <v>-0.44718270415593142</v>
      </c>
      <c r="X52" s="3">
        <f t="shared" si="61"/>
        <v>1159.6666666666667</v>
      </c>
      <c r="Y52" s="71">
        <f t="shared" si="62"/>
        <v>751</v>
      </c>
      <c r="Z52" s="4">
        <f t="shared" si="63"/>
        <v>-0.35240011497556778</v>
      </c>
    </row>
    <row r="55" spans="1:26" x14ac:dyDescent="0.25">
      <c r="T55" s="74" t="s">
        <v>116</v>
      </c>
      <c r="U55" s="74" t="s">
        <v>98</v>
      </c>
      <c r="V55" s="74">
        <v>2020</v>
      </c>
      <c r="W55" s="74" t="s">
        <v>5</v>
      </c>
      <c r="X55" s="74" t="s">
        <v>98</v>
      </c>
      <c r="Y55" s="74">
        <v>2020</v>
      </c>
      <c r="Z55" s="74" t="s">
        <v>5</v>
      </c>
    </row>
    <row r="56" spans="1:26" x14ac:dyDescent="0.25">
      <c r="A56" s="78" t="s">
        <v>124</v>
      </c>
      <c r="B56" s="77">
        <v>215</v>
      </c>
      <c r="C56" s="77">
        <v>240</v>
      </c>
      <c r="D56" s="77">
        <v>229</v>
      </c>
      <c r="E56" s="77">
        <v>122</v>
      </c>
      <c r="F56" s="77">
        <v>806</v>
      </c>
      <c r="G56" s="77">
        <v>3413</v>
      </c>
      <c r="H56" s="77">
        <v>3393</v>
      </c>
      <c r="I56" s="77">
        <v>3061</v>
      </c>
      <c r="J56" s="77">
        <v>1523</v>
      </c>
      <c r="K56" s="77">
        <v>11390</v>
      </c>
      <c r="L56" s="77">
        <v>17202</v>
      </c>
      <c r="M56" s="77">
        <v>16321</v>
      </c>
      <c r="N56" s="77">
        <v>13741</v>
      </c>
      <c r="O56" s="77">
        <v>6353</v>
      </c>
      <c r="P56" s="77">
        <v>53617</v>
      </c>
      <c r="Q56" s="77">
        <v>65813</v>
      </c>
      <c r="T56" s="74" t="str">
        <f>A56</f>
        <v>Not reported by a force using CRASH</v>
      </c>
      <c r="U56" s="3">
        <f>SUM(B56:D56,G56:I56,L56:N56)/3</f>
        <v>19271.666666666668</v>
      </c>
      <c r="V56" s="74">
        <f>E56+J56+O56</f>
        <v>7998</v>
      </c>
      <c r="W56" s="4">
        <f>V56/U56-1</f>
        <v>-0.58498659517426277</v>
      </c>
      <c r="X56" s="3">
        <f>SUM(B56:D56,G56:I56)/3</f>
        <v>3517</v>
      </c>
      <c r="Y56" s="74">
        <f>E56+J56</f>
        <v>1645</v>
      </c>
      <c r="Z56" s="4">
        <f>Y56/X56-1</f>
        <v>-0.53227182257605921</v>
      </c>
    </row>
    <row r="57" spans="1:26" x14ac:dyDescent="0.25">
      <c r="A57" s="78" t="s">
        <v>125</v>
      </c>
      <c r="B57" s="77">
        <v>33</v>
      </c>
      <c r="C57" s="77">
        <v>35</v>
      </c>
      <c r="D57" s="77">
        <v>36</v>
      </c>
      <c r="E57" s="77">
        <v>25</v>
      </c>
      <c r="F57" s="77">
        <v>129</v>
      </c>
      <c r="G57" s="77">
        <v>1323</v>
      </c>
      <c r="H57" s="77">
        <v>1335</v>
      </c>
      <c r="I57" s="77">
        <v>1275</v>
      </c>
      <c r="J57" s="77">
        <v>712</v>
      </c>
      <c r="K57" s="77">
        <v>4645</v>
      </c>
      <c r="L57" s="77">
        <v>9576</v>
      </c>
      <c r="M57" s="77">
        <v>8885</v>
      </c>
      <c r="N57" s="77">
        <v>8522</v>
      </c>
      <c r="O57" s="77">
        <v>5104</v>
      </c>
      <c r="P57" s="77">
        <v>32087</v>
      </c>
      <c r="Q57" s="77">
        <v>36861</v>
      </c>
      <c r="T57" s="74" t="str">
        <f t="shared" ref="T57:T58" si="64">A57</f>
        <v>Reported by a force using COPA</v>
      </c>
      <c r="U57" s="3">
        <f t="shared" ref="U57:U58" si="65">SUM(B57:D57,G57:I57,L57:N57)/3</f>
        <v>10340</v>
      </c>
      <c r="V57" s="74">
        <f t="shared" ref="V57:V58" si="66">E57+J57+O57</f>
        <v>5841</v>
      </c>
      <c r="W57" s="4">
        <f t="shared" ref="W57:W58" si="67">V57/U57-1</f>
        <v>-0.43510638297872339</v>
      </c>
      <c r="X57" s="3">
        <f t="shared" ref="X57:X58" si="68">SUM(B57:D57,G57:I57)/3</f>
        <v>1345.6666666666667</v>
      </c>
      <c r="Y57" s="74">
        <f t="shared" ref="Y57:Y58" si="69">E57+J57</f>
        <v>737</v>
      </c>
      <c r="Z57" s="4">
        <f t="shared" ref="Z57:Z58" si="70">Y57/X57-1</f>
        <v>-0.45231607629427795</v>
      </c>
    </row>
    <row r="58" spans="1:26" x14ac:dyDescent="0.25">
      <c r="A58" s="78" t="s">
        <v>126</v>
      </c>
      <c r="B58" s="77">
        <v>212</v>
      </c>
      <c r="C58" s="77">
        <v>202</v>
      </c>
      <c r="D58" s="77">
        <v>215</v>
      </c>
      <c r="E58" s="77">
        <v>198</v>
      </c>
      <c r="F58" s="77">
        <v>827</v>
      </c>
      <c r="G58" s="77">
        <v>3110</v>
      </c>
      <c r="H58" s="77">
        <v>3163</v>
      </c>
      <c r="I58" s="77">
        <v>3615</v>
      </c>
      <c r="J58" s="77">
        <v>2719</v>
      </c>
      <c r="K58" s="77">
        <v>12607</v>
      </c>
      <c r="L58" s="77">
        <v>17134</v>
      </c>
      <c r="M58" s="77">
        <v>15453</v>
      </c>
      <c r="N58" s="77">
        <v>15270</v>
      </c>
      <c r="O58" s="77">
        <v>8804</v>
      </c>
      <c r="P58" s="77">
        <v>56661</v>
      </c>
      <c r="Q58" s="77">
        <v>70095</v>
      </c>
      <c r="T58" s="74" t="str">
        <f t="shared" si="64"/>
        <v>Reported by a force using CRASH</v>
      </c>
      <c r="U58" s="3">
        <f t="shared" si="65"/>
        <v>19458</v>
      </c>
      <c r="V58" s="74">
        <f t="shared" si="66"/>
        <v>11721</v>
      </c>
      <c r="W58" s="4">
        <f t="shared" si="67"/>
        <v>-0.39762565525747762</v>
      </c>
      <c r="X58" s="3">
        <f t="shared" si="68"/>
        <v>3505.6666666666665</v>
      </c>
      <c r="Y58" s="74">
        <f t="shared" si="69"/>
        <v>2917</v>
      </c>
      <c r="Z58" s="4">
        <f t="shared" si="70"/>
        <v>-0.16791860796805169</v>
      </c>
    </row>
    <row r="59" spans="1:26" x14ac:dyDescent="0.25">
      <c r="A59" s="76"/>
      <c r="B59" s="75"/>
      <c r="C59" s="75"/>
      <c r="D59" s="75"/>
      <c r="E59" s="75"/>
      <c r="F59" s="75"/>
      <c r="G59" s="75"/>
      <c r="H59" s="75"/>
      <c r="I59" s="75"/>
      <c r="J59" s="75"/>
      <c r="K59" s="75"/>
      <c r="L59" s="75"/>
      <c r="M59" s="75"/>
      <c r="N59" s="75"/>
      <c r="O59" s="75"/>
      <c r="P59" s="75"/>
      <c r="Q59" s="75"/>
    </row>
    <row r="60" spans="1:26" x14ac:dyDescent="0.25">
      <c r="A60" s="76"/>
      <c r="B60" s="75"/>
      <c r="C60" s="75"/>
      <c r="D60" s="75"/>
      <c r="E60" s="75"/>
      <c r="F60" s="75"/>
      <c r="G60" s="75"/>
      <c r="H60" s="75"/>
      <c r="I60" s="75"/>
      <c r="J60" s="75"/>
      <c r="K60" s="75"/>
      <c r="L60" s="75"/>
      <c r="M60" s="75"/>
      <c r="N60" s="75"/>
      <c r="O60" s="75"/>
      <c r="P60" s="75"/>
      <c r="Q60" s="75"/>
      <c r="T60" s="79" t="s">
        <v>116</v>
      </c>
      <c r="U60" s="79" t="s">
        <v>98</v>
      </c>
      <c r="V60" s="79">
        <v>2020</v>
      </c>
      <c r="W60" s="79" t="s">
        <v>5</v>
      </c>
      <c r="X60" s="79" t="s">
        <v>98</v>
      </c>
      <c r="Y60" s="79">
        <v>2020</v>
      </c>
      <c r="Z60" s="79" t="s">
        <v>5</v>
      </c>
    </row>
    <row r="61" spans="1:26" x14ac:dyDescent="0.25">
      <c r="A61" s="81" t="s">
        <v>127</v>
      </c>
      <c r="B61" s="80">
        <v>261</v>
      </c>
      <c r="C61" s="80">
        <v>284</v>
      </c>
      <c r="D61" s="80">
        <v>258</v>
      </c>
      <c r="E61" s="80">
        <v>175</v>
      </c>
      <c r="F61" s="80">
        <v>978</v>
      </c>
      <c r="G61" s="80">
        <v>3466</v>
      </c>
      <c r="H61" s="80">
        <v>3524</v>
      </c>
      <c r="I61" s="80">
        <v>3596</v>
      </c>
      <c r="J61" s="80">
        <v>2074</v>
      </c>
      <c r="K61" s="80">
        <v>12660</v>
      </c>
      <c r="L61" s="80">
        <v>19774</v>
      </c>
      <c r="M61" s="80">
        <v>18275</v>
      </c>
      <c r="N61" s="80">
        <v>17089</v>
      </c>
      <c r="O61" s="80">
        <v>8971</v>
      </c>
      <c r="P61" s="80">
        <v>64109</v>
      </c>
      <c r="Q61" s="80">
        <v>77747</v>
      </c>
      <c r="T61" s="79" t="str">
        <f>A61</f>
        <v>A</v>
      </c>
      <c r="U61" s="3">
        <f>SUM(B61:D61,G61:I61,L61:N61)/3</f>
        <v>22175.666666666668</v>
      </c>
      <c r="V61" s="79">
        <f>E61+J61+O61</f>
        <v>11220</v>
      </c>
      <c r="W61" s="4">
        <f>V61/U61-1</f>
        <v>-0.49404001382897167</v>
      </c>
      <c r="X61" s="3">
        <f>SUM(B61:D61,G61:I61)/3</f>
        <v>3796.3333333333335</v>
      </c>
      <c r="Y61" s="79">
        <f>E61+J61</f>
        <v>2249</v>
      </c>
      <c r="Z61" s="4">
        <f>Y61/X61-1</f>
        <v>-0.40758626745104931</v>
      </c>
    </row>
    <row r="62" spans="1:26" x14ac:dyDescent="0.25">
      <c r="A62" s="81" t="s">
        <v>128</v>
      </c>
      <c r="B62" s="80">
        <v>53</v>
      </c>
      <c r="C62" s="80">
        <v>52</v>
      </c>
      <c r="D62" s="80">
        <v>60</v>
      </c>
      <c r="E62" s="80">
        <v>48</v>
      </c>
      <c r="F62" s="80">
        <v>213</v>
      </c>
      <c r="G62" s="80">
        <v>1001</v>
      </c>
      <c r="H62" s="80">
        <v>983</v>
      </c>
      <c r="I62" s="80">
        <v>1085</v>
      </c>
      <c r="J62" s="80">
        <v>704</v>
      </c>
      <c r="K62" s="80">
        <v>3773</v>
      </c>
      <c r="L62" s="80">
        <v>4965</v>
      </c>
      <c r="M62" s="80">
        <v>4415</v>
      </c>
      <c r="N62" s="80">
        <v>4516</v>
      </c>
      <c r="O62" s="80">
        <v>2526</v>
      </c>
      <c r="P62" s="80">
        <v>16422</v>
      </c>
      <c r="Q62" s="80">
        <v>20408</v>
      </c>
      <c r="T62" s="79" t="str">
        <f t="shared" ref="T62:T66" si="71">A62</f>
        <v>B</v>
      </c>
      <c r="U62" s="3">
        <f t="shared" ref="U62:U66" si="72">SUM(B62:D62,G62:I62,L62:N62)/3</f>
        <v>5710</v>
      </c>
      <c r="V62" s="79">
        <f t="shared" ref="V62:V66" si="73">E62+J62+O62</f>
        <v>3278</v>
      </c>
      <c r="W62" s="4">
        <f t="shared" ref="W62:W66" si="74">V62/U62-1</f>
        <v>-0.42591943957968481</v>
      </c>
      <c r="X62" s="3">
        <f t="shared" ref="X62:X66" si="75">SUM(B62:D62,G62:I62)/3</f>
        <v>1078</v>
      </c>
      <c r="Y62" s="79">
        <f t="shared" ref="Y62:Y66" si="76">E62+J62</f>
        <v>752</v>
      </c>
      <c r="Z62" s="4">
        <f t="shared" ref="Z62:Z66" si="77">Y62/X62-1</f>
        <v>-0.30241187384044532</v>
      </c>
    </row>
    <row r="63" spans="1:26" x14ac:dyDescent="0.25">
      <c r="A63" s="81" t="s">
        <v>129</v>
      </c>
      <c r="B63" s="80">
        <v>26</v>
      </c>
      <c r="C63" s="80">
        <v>20</v>
      </c>
      <c r="D63" s="80">
        <v>14</v>
      </c>
      <c r="E63" s="80">
        <v>14</v>
      </c>
      <c r="F63" s="80">
        <v>74</v>
      </c>
      <c r="G63" s="80">
        <v>481</v>
      </c>
      <c r="H63" s="80">
        <v>445</v>
      </c>
      <c r="I63" s="80">
        <v>360</v>
      </c>
      <c r="J63" s="80">
        <v>230</v>
      </c>
      <c r="K63" s="80">
        <v>1516</v>
      </c>
      <c r="L63" s="80">
        <v>2685</v>
      </c>
      <c r="M63" s="80">
        <v>2370</v>
      </c>
      <c r="N63" s="80">
        <v>2165</v>
      </c>
      <c r="O63" s="80">
        <v>1135</v>
      </c>
      <c r="P63" s="80">
        <v>8355</v>
      </c>
      <c r="Q63" s="80">
        <v>9945</v>
      </c>
      <c r="T63" s="79" t="str">
        <f t="shared" si="71"/>
        <v>C</v>
      </c>
      <c r="U63" s="3">
        <f t="shared" si="72"/>
        <v>2855.3333333333335</v>
      </c>
      <c r="V63" s="79">
        <f t="shared" si="73"/>
        <v>1379</v>
      </c>
      <c r="W63" s="4">
        <f t="shared" si="74"/>
        <v>-0.51704412794770027</v>
      </c>
      <c r="X63" s="3">
        <f t="shared" si="75"/>
        <v>448.66666666666669</v>
      </c>
      <c r="Y63" s="79">
        <f t="shared" si="76"/>
        <v>244</v>
      </c>
      <c r="Z63" s="4">
        <f t="shared" si="77"/>
        <v>-0.45616641901931654</v>
      </c>
    </row>
    <row r="64" spans="1:26" x14ac:dyDescent="0.25">
      <c r="A64" s="81" t="s">
        <v>130</v>
      </c>
      <c r="B64" s="80">
        <v>97</v>
      </c>
      <c r="C64" s="80">
        <v>95</v>
      </c>
      <c r="D64" s="80">
        <v>119</v>
      </c>
      <c r="E64" s="80">
        <v>95</v>
      </c>
      <c r="F64" s="80">
        <v>406</v>
      </c>
      <c r="G64" s="80">
        <v>2676</v>
      </c>
      <c r="H64" s="80">
        <v>2698</v>
      </c>
      <c r="I64" s="80">
        <v>2669</v>
      </c>
      <c r="J64" s="80">
        <v>1825</v>
      </c>
      <c r="K64" s="80">
        <v>9868</v>
      </c>
      <c r="L64" s="80">
        <v>14545</v>
      </c>
      <c r="M64" s="80">
        <v>13729</v>
      </c>
      <c r="N64" s="80">
        <v>12125</v>
      </c>
      <c r="O64" s="80">
        <v>6990</v>
      </c>
      <c r="P64" s="80">
        <v>47389</v>
      </c>
      <c r="Q64" s="80">
        <v>57663</v>
      </c>
      <c r="T64" s="79" t="str">
        <f t="shared" si="71"/>
        <v>Uncl</v>
      </c>
      <c r="U64" s="3">
        <f t="shared" si="72"/>
        <v>16251</v>
      </c>
      <c r="V64" s="79">
        <f t="shared" si="73"/>
        <v>8910</v>
      </c>
      <c r="W64" s="4">
        <f t="shared" si="74"/>
        <v>-0.4517260476278383</v>
      </c>
      <c r="X64" s="3">
        <f t="shared" si="75"/>
        <v>2784.6666666666665</v>
      </c>
      <c r="Y64" s="79">
        <f t="shared" si="76"/>
        <v>1920</v>
      </c>
      <c r="Z64" s="4">
        <f t="shared" si="77"/>
        <v>-0.31050993536030636</v>
      </c>
    </row>
    <row r="65" spans="1:26" x14ac:dyDescent="0.25">
      <c r="A65" s="81" t="s">
        <v>131</v>
      </c>
      <c r="B65" s="80">
        <v>3</v>
      </c>
      <c r="C65" s="80">
        <v>2</v>
      </c>
      <c r="D65" s="80">
        <v>4</v>
      </c>
      <c r="E65" s="80">
        <v>3</v>
      </c>
      <c r="F65" s="80">
        <v>12</v>
      </c>
      <c r="G65" s="80">
        <v>22</v>
      </c>
      <c r="H65" s="80">
        <v>15</v>
      </c>
      <c r="I65" s="80">
        <v>31</v>
      </c>
      <c r="J65" s="80">
        <v>8</v>
      </c>
      <c r="K65" s="80">
        <v>76</v>
      </c>
      <c r="L65" s="80">
        <v>125</v>
      </c>
      <c r="M65" s="80">
        <v>138</v>
      </c>
      <c r="N65" s="80">
        <v>148</v>
      </c>
      <c r="O65" s="80">
        <v>58</v>
      </c>
      <c r="P65" s="80">
        <v>469</v>
      </c>
      <c r="Q65" s="80">
        <v>557</v>
      </c>
      <c r="T65" s="79" t="str">
        <f t="shared" si="71"/>
        <v>A(M)</v>
      </c>
      <c r="U65" s="3">
        <f t="shared" si="72"/>
        <v>162.66666666666666</v>
      </c>
      <c r="V65" s="79">
        <f t="shared" si="73"/>
        <v>69</v>
      </c>
      <c r="W65" s="4">
        <f t="shared" si="74"/>
        <v>-0.57581967213114749</v>
      </c>
      <c r="X65" s="3">
        <f t="shared" si="75"/>
        <v>25.666666666666668</v>
      </c>
      <c r="Y65" s="79">
        <f t="shared" si="76"/>
        <v>11</v>
      </c>
      <c r="Z65" s="4">
        <f t="shared" si="77"/>
        <v>-0.5714285714285714</v>
      </c>
    </row>
    <row r="66" spans="1:26" x14ac:dyDescent="0.25">
      <c r="A66" s="81" t="s">
        <v>103</v>
      </c>
      <c r="B66" s="80">
        <v>20</v>
      </c>
      <c r="C66" s="80">
        <v>24</v>
      </c>
      <c r="D66" s="80">
        <v>25</v>
      </c>
      <c r="E66" s="80">
        <v>10</v>
      </c>
      <c r="F66" s="80">
        <v>79</v>
      </c>
      <c r="G66" s="80">
        <v>200</v>
      </c>
      <c r="H66" s="80">
        <v>226</v>
      </c>
      <c r="I66" s="80">
        <v>210</v>
      </c>
      <c r="J66" s="80">
        <v>110</v>
      </c>
      <c r="K66" s="80">
        <v>746</v>
      </c>
      <c r="L66" s="80">
        <v>1818</v>
      </c>
      <c r="M66" s="80">
        <v>1732</v>
      </c>
      <c r="N66" s="80">
        <v>1490</v>
      </c>
      <c r="O66" s="80">
        <v>557</v>
      </c>
      <c r="P66" s="80">
        <v>5597</v>
      </c>
      <c r="Q66" s="80">
        <v>6422</v>
      </c>
      <c r="T66" s="79" t="str">
        <f t="shared" si="71"/>
        <v>M</v>
      </c>
      <c r="U66" s="3">
        <f t="shared" si="72"/>
        <v>1915</v>
      </c>
      <c r="V66" s="79">
        <f t="shared" si="73"/>
        <v>677</v>
      </c>
      <c r="W66" s="4">
        <f t="shared" si="74"/>
        <v>-0.64647519582245438</v>
      </c>
      <c r="X66" s="3">
        <f t="shared" si="75"/>
        <v>235</v>
      </c>
      <c r="Y66" s="79">
        <f t="shared" si="76"/>
        <v>120</v>
      </c>
      <c r="Z66" s="4">
        <f t="shared" si="77"/>
        <v>-0.48936170212765961</v>
      </c>
    </row>
    <row r="68" spans="1:26" x14ac:dyDescent="0.25">
      <c r="T68" s="84" t="s">
        <v>116</v>
      </c>
      <c r="U68" s="84" t="s">
        <v>98</v>
      </c>
      <c r="V68" s="84">
        <v>2020</v>
      </c>
      <c r="W68" s="84" t="s">
        <v>5</v>
      </c>
      <c r="X68" s="84" t="s">
        <v>98</v>
      </c>
      <c r="Y68" s="84">
        <v>2020</v>
      </c>
      <c r="Z68" s="84" t="s">
        <v>5</v>
      </c>
    </row>
    <row r="69" spans="1:26" x14ac:dyDescent="0.25">
      <c r="A69" s="83">
        <v>20</v>
      </c>
      <c r="B69" s="82">
        <v>10</v>
      </c>
      <c r="C69" s="82">
        <v>8</v>
      </c>
      <c r="D69" s="82">
        <v>16</v>
      </c>
      <c r="E69" s="82">
        <v>18</v>
      </c>
      <c r="F69" s="82">
        <v>52</v>
      </c>
      <c r="G69" s="82">
        <v>496</v>
      </c>
      <c r="H69" s="82">
        <v>591</v>
      </c>
      <c r="I69" s="82">
        <v>586</v>
      </c>
      <c r="J69" s="82">
        <v>391</v>
      </c>
      <c r="K69" s="82">
        <v>2064</v>
      </c>
      <c r="L69" s="82">
        <v>2908</v>
      </c>
      <c r="M69" s="82">
        <v>3240</v>
      </c>
      <c r="N69" s="82">
        <v>3543</v>
      </c>
      <c r="O69" s="82">
        <v>2387</v>
      </c>
      <c r="P69" s="82">
        <v>12078</v>
      </c>
      <c r="Q69" s="82">
        <v>14194</v>
      </c>
      <c r="T69" s="84">
        <f>A69</f>
        <v>20</v>
      </c>
      <c r="U69" s="3">
        <f>SUM(B69:D69,G69:I69,L69:N69)/3</f>
        <v>3799.3333333333335</v>
      </c>
      <c r="V69" s="84">
        <f>E69+J69+O69</f>
        <v>2796</v>
      </c>
      <c r="W69" s="4">
        <f>V69/U69-1</f>
        <v>-0.2640814177925952</v>
      </c>
      <c r="X69" s="3">
        <f>SUM(B69:D69,G69:I69)/3</f>
        <v>569</v>
      </c>
      <c r="Y69" s="84">
        <f>E69+J69</f>
        <v>409</v>
      </c>
      <c r="Z69" s="4">
        <f>Y69/X69-1</f>
        <v>-0.28119507908611596</v>
      </c>
    </row>
    <row r="70" spans="1:26" x14ac:dyDescent="0.25">
      <c r="A70" s="83">
        <v>30</v>
      </c>
      <c r="B70" s="82">
        <v>146</v>
      </c>
      <c r="C70" s="82">
        <v>157</v>
      </c>
      <c r="D70" s="82">
        <v>149</v>
      </c>
      <c r="E70" s="82">
        <v>114</v>
      </c>
      <c r="F70" s="82">
        <v>566</v>
      </c>
      <c r="G70" s="82">
        <v>4273</v>
      </c>
      <c r="H70" s="82">
        <v>4236</v>
      </c>
      <c r="I70" s="82">
        <v>4181</v>
      </c>
      <c r="J70" s="82">
        <v>2590</v>
      </c>
      <c r="K70" s="82">
        <v>15280</v>
      </c>
      <c r="L70" s="82">
        <v>26517</v>
      </c>
      <c r="M70" s="82">
        <v>23572</v>
      </c>
      <c r="N70" s="82">
        <v>21590</v>
      </c>
      <c r="O70" s="82">
        <v>11664</v>
      </c>
      <c r="P70" s="82">
        <v>83343</v>
      </c>
      <c r="Q70" s="82">
        <v>99189</v>
      </c>
      <c r="T70" s="84">
        <f t="shared" ref="T70:T74" si="78">A70</f>
        <v>30</v>
      </c>
      <c r="U70" s="3">
        <f t="shared" ref="U70:U74" si="79">SUM(B70:D70,G70:I70,L70:N70)/3</f>
        <v>28273.666666666668</v>
      </c>
      <c r="V70" s="84">
        <f t="shared" ref="V70:V74" si="80">E70+J70+O70</f>
        <v>14368</v>
      </c>
      <c r="W70" s="4">
        <f t="shared" ref="W70:W74" si="81">V70/U70-1</f>
        <v>-0.49182395868947548</v>
      </c>
      <c r="X70" s="3">
        <f t="shared" ref="X70:X74" si="82">SUM(B70:D70,G70:I70)/3</f>
        <v>4380.666666666667</v>
      </c>
      <c r="Y70" s="84">
        <f t="shared" ref="Y70:Y74" si="83">E70+J70</f>
        <v>2704</v>
      </c>
      <c r="Z70" s="4">
        <f t="shared" ref="Z70:Z74" si="84">Y70/X70-1</f>
        <v>-0.38274235276213675</v>
      </c>
    </row>
    <row r="71" spans="1:26" x14ac:dyDescent="0.25">
      <c r="A71" s="83">
        <v>40</v>
      </c>
      <c r="B71" s="82">
        <v>42</v>
      </c>
      <c r="C71" s="82">
        <v>60</v>
      </c>
      <c r="D71" s="82">
        <v>53</v>
      </c>
      <c r="E71" s="82">
        <v>38</v>
      </c>
      <c r="F71" s="82">
        <v>193</v>
      </c>
      <c r="G71" s="82">
        <v>634</v>
      </c>
      <c r="H71" s="82">
        <v>729</v>
      </c>
      <c r="I71" s="82">
        <v>758</v>
      </c>
      <c r="J71" s="82">
        <v>499</v>
      </c>
      <c r="K71" s="82">
        <v>2620</v>
      </c>
      <c r="L71" s="82">
        <v>3798</v>
      </c>
      <c r="M71" s="82">
        <v>3684</v>
      </c>
      <c r="N71" s="82">
        <v>3474</v>
      </c>
      <c r="O71" s="82">
        <v>1891</v>
      </c>
      <c r="P71" s="82">
        <v>12847</v>
      </c>
      <c r="Q71" s="82">
        <v>15660</v>
      </c>
      <c r="T71" s="84">
        <f t="shared" si="78"/>
        <v>40</v>
      </c>
      <c r="U71" s="3">
        <f t="shared" si="79"/>
        <v>4410.666666666667</v>
      </c>
      <c r="V71" s="84">
        <f t="shared" si="80"/>
        <v>2428</v>
      </c>
      <c r="W71" s="4">
        <f t="shared" si="81"/>
        <v>-0.44951632406287789</v>
      </c>
      <c r="X71" s="3">
        <f t="shared" si="82"/>
        <v>758.66666666666663</v>
      </c>
      <c r="Y71" s="84">
        <f t="shared" si="83"/>
        <v>537</v>
      </c>
      <c r="Z71" s="4">
        <f t="shared" si="84"/>
        <v>-0.29217926186291732</v>
      </c>
    </row>
    <row r="72" spans="1:26" x14ac:dyDescent="0.25">
      <c r="A72" s="86">
        <v>50</v>
      </c>
      <c r="B72" s="85">
        <v>27</v>
      </c>
      <c r="C72" s="85">
        <v>39</v>
      </c>
      <c r="D72" s="85">
        <v>26</v>
      </c>
      <c r="E72" s="85">
        <v>19</v>
      </c>
      <c r="F72" s="85">
        <v>111</v>
      </c>
      <c r="G72" s="85">
        <v>389</v>
      </c>
      <c r="H72" s="85">
        <v>374</v>
      </c>
      <c r="I72" s="85">
        <v>369</v>
      </c>
      <c r="J72" s="85">
        <v>236</v>
      </c>
      <c r="K72" s="85">
        <v>1368</v>
      </c>
      <c r="L72" s="85">
        <v>1944</v>
      </c>
      <c r="M72" s="85">
        <v>1901</v>
      </c>
      <c r="N72" s="85">
        <v>1648</v>
      </c>
      <c r="O72" s="85">
        <v>810</v>
      </c>
      <c r="P72" s="85">
        <v>6303</v>
      </c>
      <c r="Q72" s="85">
        <v>7782</v>
      </c>
      <c r="T72" s="84">
        <f t="shared" si="78"/>
        <v>50</v>
      </c>
      <c r="U72" s="3">
        <f t="shared" si="79"/>
        <v>2239</v>
      </c>
      <c r="V72" s="84">
        <f t="shared" si="80"/>
        <v>1065</v>
      </c>
      <c r="W72" s="4">
        <f t="shared" si="81"/>
        <v>-0.52434122376060743</v>
      </c>
      <c r="X72" s="3">
        <f t="shared" si="82"/>
        <v>408</v>
      </c>
      <c r="Y72" s="84">
        <f t="shared" si="83"/>
        <v>255</v>
      </c>
      <c r="Z72" s="4">
        <f t="shared" si="84"/>
        <v>-0.375</v>
      </c>
    </row>
    <row r="73" spans="1:26" x14ac:dyDescent="0.25">
      <c r="A73" s="86">
        <v>60</v>
      </c>
      <c r="B73" s="85">
        <v>176</v>
      </c>
      <c r="C73" s="85">
        <v>152</v>
      </c>
      <c r="D73" s="85">
        <v>180</v>
      </c>
      <c r="E73" s="85">
        <v>126</v>
      </c>
      <c r="F73" s="85">
        <v>634</v>
      </c>
      <c r="G73" s="85">
        <v>1603</v>
      </c>
      <c r="H73" s="85">
        <v>1496</v>
      </c>
      <c r="I73" s="85">
        <v>1564</v>
      </c>
      <c r="J73" s="85">
        <v>1000</v>
      </c>
      <c r="K73" s="85">
        <v>5663</v>
      </c>
      <c r="L73" s="85">
        <v>5549</v>
      </c>
      <c r="M73" s="85">
        <v>5172</v>
      </c>
      <c r="N73" s="85">
        <v>4703</v>
      </c>
      <c r="O73" s="85">
        <v>2406</v>
      </c>
      <c r="P73" s="85">
        <v>17830</v>
      </c>
      <c r="Q73" s="85">
        <v>24127</v>
      </c>
      <c r="T73" s="84">
        <f t="shared" si="78"/>
        <v>60</v>
      </c>
      <c r="U73" s="3">
        <f t="shared" si="79"/>
        <v>6865</v>
      </c>
      <c r="V73" s="84">
        <f t="shared" si="80"/>
        <v>3532</v>
      </c>
      <c r="W73" s="4">
        <f t="shared" si="81"/>
        <v>-0.48550619082301527</v>
      </c>
      <c r="X73" s="3">
        <f t="shared" si="82"/>
        <v>1723.6666666666667</v>
      </c>
      <c r="Y73" s="84">
        <f t="shared" si="83"/>
        <v>1126</v>
      </c>
      <c r="Z73" s="4">
        <f t="shared" si="84"/>
        <v>-0.34674144266099405</v>
      </c>
    </row>
    <row r="74" spans="1:26" x14ac:dyDescent="0.25">
      <c r="A74" s="86">
        <v>70</v>
      </c>
      <c r="B74" s="85">
        <v>59</v>
      </c>
      <c r="C74" s="85">
        <v>61</v>
      </c>
      <c r="D74" s="85">
        <v>56</v>
      </c>
      <c r="E74" s="85">
        <v>30</v>
      </c>
      <c r="F74" s="85">
        <v>206</v>
      </c>
      <c r="G74" s="85">
        <v>451</v>
      </c>
      <c r="H74" s="85">
        <v>465</v>
      </c>
      <c r="I74" s="85">
        <v>491</v>
      </c>
      <c r="J74" s="85">
        <v>237</v>
      </c>
      <c r="K74" s="85">
        <v>1644</v>
      </c>
      <c r="L74" s="85">
        <v>3196</v>
      </c>
      <c r="M74" s="85">
        <v>3090</v>
      </c>
      <c r="N74" s="85">
        <v>2565</v>
      </c>
      <c r="O74" s="85">
        <v>1076</v>
      </c>
      <c r="P74" s="85">
        <v>9927</v>
      </c>
      <c r="Q74" s="85">
        <v>11777</v>
      </c>
      <c r="T74" s="84">
        <f t="shared" si="78"/>
        <v>70</v>
      </c>
      <c r="U74" s="3">
        <f t="shared" si="79"/>
        <v>3478</v>
      </c>
      <c r="V74" s="84">
        <f t="shared" si="80"/>
        <v>1343</v>
      </c>
      <c r="W74" s="4">
        <f t="shared" si="81"/>
        <v>-0.61385853939045432</v>
      </c>
      <c r="X74" s="3">
        <f t="shared" si="82"/>
        <v>527.66666666666663</v>
      </c>
      <c r="Y74" s="84">
        <f t="shared" si="83"/>
        <v>267</v>
      </c>
      <c r="Z74" s="4">
        <f t="shared" si="84"/>
        <v>-0.49399873657612126</v>
      </c>
    </row>
    <row r="77" spans="1:26" x14ac:dyDescent="0.25">
      <c r="T77" s="87" t="s">
        <v>116</v>
      </c>
      <c r="U77" s="87" t="s">
        <v>98</v>
      </c>
      <c r="V77" s="87">
        <v>2020</v>
      </c>
      <c r="W77" s="87" t="s">
        <v>5</v>
      </c>
      <c r="X77" s="87" t="s">
        <v>98</v>
      </c>
      <c r="Y77" s="87">
        <v>2020</v>
      </c>
      <c r="Z77" s="87" t="s">
        <v>5</v>
      </c>
    </row>
    <row r="78" spans="1:26" x14ac:dyDescent="0.25">
      <c r="A78" s="89" t="s">
        <v>132</v>
      </c>
      <c r="B78" s="88">
        <v>28</v>
      </c>
      <c r="C78" s="88">
        <v>51</v>
      </c>
      <c r="D78" s="88">
        <v>43</v>
      </c>
      <c r="E78" s="88">
        <v>37</v>
      </c>
      <c r="F78" s="88">
        <v>159</v>
      </c>
      <c r="G78" s="88">
        <v>325</v>
      </c>
      <c r="H78" s="88">
        <v>323</v>
      </c>
      <c r="I78" s="88">
        <v>384</v>
      </c>
      <c r="J78" s="88">
        <v>203</v>
      </c>
      <c r="K78" s="88">
        <v>1235</v>
      </c>
      <c r="L78" s="88">
        <v>1359</v>
      </c>
      <c r="M78" s="88">
        <v>1460</v>
      </c>
      <c r="N78" s="88">
        <v>1312</v>
      </c>
      <c r="O78" s="88">
        <v>616</v>
      </c>
      <c r="P78" s="88">
        <v>4747</v>
      </c>
      <c r="Q78" s="88">
        <v>6141</v>
      </c>
      <c r="T78" s="87" t="str">
        <f>A78</f>
        <v>Midnight_3AM</v>
      </c>
      <c r="U78" s="3">
        <f>SUM(B78:D78,G78:I78,L78:N78)/3</f>
        <v>1761.6666666666667</v>
      </c>
      <c r="V78" s="87">
        <f>E78+J78+O78</f>
        <v>856</v>
      </c>
      <c r="W78" s="4">
        <f>V78/U78-1</f>
        <v>-0.51409649952696312</v>
      </c>
      <c r="X78" s="3">
        <f>SUM(B78:D78,G78:I78)/3</f>
        <v>384.66666666666669</v>
      </c>
      <c r="Y78" s="87">
        <f>E78+J78</f>
        <v>240</v>
      </c>
      <c r="Z78" s="4">
        <f>Y78/X78-1</f>
        <v>-0.37608318890814563</v>
      </c>
    </row>
    <row r="79" spans="1:26" x14ac:dyDescent="0.25">
      <c r="A79" s="89" t="s">
        <v>133</v>
      </c>
      <c r="B79" s="88">
        <v>29</v>
      </c>
      <c r="C79" s="88">
        <v>34</v>
      </c>
      <c r="D79" s="88">
        <v>20</v>
      </c>
      <c r="E79" s="88">
        <v>24</v>
      </c>
      <c r="F79" s="88">
        <v>107</v>
      </c>
      <c r="G79" s="88">
        <v>211</v>
      </c>
      <c r="H79" s="88">
        <v>207</v>
      </c>
      <c r="I79" s="88">
        <v>231</v>
      </c>
      <c r="J79" s="88">
        <v>125</v>
      </c>
      <c r="K79" s="88">
        <v>774</v>
      </c>
      <c r="L79" s="88">
        <v>836</v>
      </c>
      <c r="M79" s="88">
        <v>795</v>
      </c>
      <c r="N79" s="88">
        <v>775</v>
      </c>
      <c r="O79" s="88">
        <v>379</v>
      </c>
      <c r="P79" s="88">
        <v>2785</v>
      </c>
      <c r="Q79" s="88">
        <v>3666</v>
      </c>
      <c r="T79" s="87" t="str">
        <f t="shared" ref="T79:T85" si="85">A79</f>
        <v>3AM_6AM</v>
      </c>
      <c r="U79" s="3">
        <f t="shared" ref="U79:U85" si="86">SUM(B79:D79,G79:I79,L79:N79)/3</f>
        <v>1046</v>
      </c>
      <c r="V79" s="87">
        <f t="shared" ref="V79:V85" si="87">E79+J79+O79</f>
        <v>528</v>
      </c>
      <c r="W79" s="4">
        <f t="shared" ref="W79:W85" si="88">V79/U79-1</f>
        <v>-0.4952198852772467</v>
      </c>
      <c r="X79" s="3">
        <f t="shared" ref="X79:X85" si="89">SUM(B79:D79,G79:I79)/3</f>
        <v>244</v>
      </c>
      <c r="Y79" s="87">
        <f t="shared" ref="Y79:Y85" si="90">E79+J79</f>
        <v>149</v>
      </c>
      <c r="Z79" s="4">
        <f t="shared" ref="Z79:Z85" si="91">Y79/X79-1</f>
        <v>-0.38934426229508201</v>
      </c>
    </row>
    <row r="80" spans="1:26" x14ac:dyDescent="0.25">
      <c r="A80" s="89" t="s">
        <v>134</v>
      </c>
      <c r="B80" s="88">
        <v>34</v>
      </c>
      <c r="C80" s="88">
        <v>57</v>
      </c>
      <c r="D80" s="88">
        <v>42</v>
      </c>
      <c r="E80" s="88">
        <v>33</v>
      </c>
      <c r="F80" s="88">
        <v>166</v>
      </c>
      <c r="G80" s="88">
        <v>910</v>
      </c>
      <c r="H80" s="88">
        <v>928</v>
      </c>
      <c r="I80" s="88">
        <v>901</v>
      </c>
      <c r="J80" s="88">
        <v>451</v>
      </c>
      <c r="K80" s="88">
        <v>3190</v>
      </c>
      <c r="L80" s="88">
        <v>5448</v>
      </c>
      <c r="M80" s="88">
        <v>4986</v>
      </c>
      <c r="N80" s="88">
        <v>4565</v>
      </c>
      <c r="O80" s="88">
        <v>1981</v>
      </c>
      <c r="P80" s="88">
        <v>16980</v>
      </c>
      <c r="Q80" s="88">
        <v>20336</v>
      </c>
      <c r="T80" s="87" t="str">
        <f t="shared" si="85"/>
        <v>6AM_9AM</v>
      </c>
      <c r="U80" s="3">
        <f t="shared" si="86"/>
        <v>5957</v>
      </c>
      <c r="V80" s="87">
        <f t="shared" si="87"/>
        <v>2465</v>
      </c>
      <c r="W80" s="4">
        <f t="shared" si="88"/>
        <v>-0.58620110794023839</v>
      </c>
      <c r="X80" s="3">
        <f t="shared" si="89"/>
        <v>957.33333333333337</v>
      </c>
      <c r="Y80" s="87">
        <f t="shared" si="90"/>
        <v>484</v>
      </c>
      <c r="Z80" s="4">
        <f t="shared" si="91"/>
        <v>-0.49442896935933145</v>
      </c>
    </row>
    <row r="81" spans="1:26" x14ac:dyDescent="0.25">
      <c r="A81" s="89" t="s">
        <v>135</v>
      </c>
      <c r="B81" s="88">
        <v>69</v>
      </c>
      <c r="C81" s="88">
        <v>50</v>
      </c>
      <c r="D81" s="88">
        <v>70</v>
      </c>
      <c r="E81" s="88">
        <v>49</v>
      </c>
      <c r="F81" s="88">
        <v>238</v>
      </c>
      <c r="G81" s="88">
        <v>1026</v>
      </c>
      <c r="H81" s="88">
        <v>939</v>
      </c>
      <c r="I81" s="88">
        <v>1087</v>
      </c>
      <c r="J81" s="88">
        <v>672</v>
      </c>
      <c r="K81" s="88">
        <v>3724</v>
      </c>
      <c r="L81" s="88">
        <v>6363</v>
      </c>
      <c r="M81" s="88">
        <v>5753</v>
      </c>
      <c r="N81" s="88">
        <v>5430</v>
      </c>
      <c r="O81" s="88">
        <v>2691</v>
      </c>
      <c r="P81" s="88">
        <v>20237</v>
      </c>
      <c r="Q81" s="88">
        <v>24199</v>
      </c>
      <c r="T81" s="87" t="str">
        <f t="shared" si="85"/>
        <v>9AM_Noon</v>
      </c>
      <c r="U81" s="3">
        <f t="shared" si="86"/>
        <v>6929</v>
      </c>
      <c r="V81" s="87">
        <f t="shared" si="87"/>
        <v>3412</v>
      </c>
      <c r="W81" s="4">
        <f t="shared" si="88"/>
        <v>-0.50757685091643823</v>
      </c>
      <c r="X81" s="3">
        <f t="shared" si="89"/>
        <v>1080.3333333333333</v>
      </c>
      <c r="Y81" s="87">
        <f t="shared" si="90"/>
        <v>721</v>
      </c>
      <c r="Z81" s="4">
        <f t="shared" si="91"/>
        <v>-0.33261339092872566</v>
      </c>
    </row>
    <row r="82" spans="1:26" x14ac:dyDescent="0.25">
      <c r="A82" s="89" t="s">
        <v>136</v>
      </c>
      <c r="B82" s="88">
        <v>76</v>
      </c>
      <c r="C82" s="88">
        <v>77</v>
      </c>
      <c r="D82" s="88">
        <v>96</v>
      </c>
      <c r="E82" s="88">
        <v>62</v>
      </c>
      <c r="F82" s="88">
        <v>311</v>
      </c>
      <c r="G82" s="88">
        <v>1410</v>
      </c>
      <c r="H82" s="88">
        <v>1409</v>
      </c>
      <c r="I82" s="88">
        <v>1420</v>
      </c>
      <c r="J82" s="88">
        <v>1000</v>
      </c>
      <c r="K82" s="88">
        <v>5239</v>
      </c>
      <c r="L82" s="88">
        <v>8208</v>
      </c>
      <c r="M82" s="88">
        <v>7471</v>
      </c>
      <c r="N82" s="88">
        <v>7044</v>
      </c>
      <c r="O82" s="88">
        <v>4222</v>
      </c>
      <c r="P82" s="88">
        <v>26945</v>
      </c>
      <c r="Q82" s="88">
        <v>32495</v>
      </c>
      <c r="T82" s="87" t="str">
        <f t="shared" si="85"/>
        <v>Noon_3PM</v>
      </c>
      <c r="U82" s="3">
        <f t="shared" si="86"/>
        <v>9070.3333333333339</v>
      </c>
      <c r="V82" s="87">
        <f t="shared" si="87"/>
        <v>5284</v>
      </c>
      <c r="W82" s="4">
        <f t="shared" si="88"/>
        <v>-0.4174414758737276</v>
      </c>
      <c r="X82" s="3">
        <f t="shared" si="89"/>
        <v>1496</v>
      </c>
      <c r="Y82" s="87">
        <f t="shared" si="90"/>
        <v>1062</v>
      </c>
      <c r="Z82" s="4">
        <f t="shared" si="91"/>
        <v>-0.2901069518716578</v>
      </c>
    </row>
    <row r="83" spans="1:26" x14ac:dyDescent="0.25">
      <c r="A83" s="89" t="s">
        <v>137</v>
      </c>
      <c r="B83" s="88">
        <v>108</v>
      </c>
      <c r="C83" s="88">
        <v>85</v>
      </c>
      <c r="D83" s="88">
        <v>83</v>
      </c>
      <c r="E83" s="88">
        <v>60</v>
      </c>
      <c r="F83" s="88">
        <v>336</v>
      </c>
      <c r="G83" s="88">
        <v>1920</v>
      </c>
      <c r="H83" s="88">
        <v>2012</v>
      </c>
      <c r="I83" s="88">
        <v>1906</v>
      </c>
      <c r="J83" s="88">
        <v>1156</v>
      </c>
      <c r="K83" s="88">
        <v>6994</v>
      </c>
      <c r="L83" s="88">
        <v>11258</v>
      </c>
      <c r="M83" s="88">
        <v>10276</v>
      </c>
      <c r="N83" s="88">
        <v>9445</v>
      </c>
      <c r="O83" s="88">
        <v>5243</v>
      </c>
      <c r="P83" s="88">
        <v>36222</v>
      </c>
      <c r="Q83" s="88">
        <v>43552</v>
      </c>
      <c r="T83" s="87" t="str">
        <f t="shared" si="85"/>
        <v>3PM_6PM</v>
      </c>
      <c r="U83" s="3">
        <f t="shared" si="86"/>
        <v>12364.333333333334</v>
      </c>
      <c r="V83" s="87">
        <f t="shared" si="87"/>
        <v>6459</v>
      </c>
      <c r="W83" s="4">
        <f t="shared" si="88"/>
        <v>-0.47761033079017612</v>
      </c>
      <c r="X83" s="3">
        <f t="shared" si="89"/>
        <v>2038</v>
      </c>
      <c r="Y83" s="87">
        <f t="shared" si="90"/>
        <v>1216</v>
      </c>
      <c r="Z83" s="4">
        <f t="shared" si="91"/>
        <v>-0.40333660451422959</v>
      </c>
    </row>
    <row r="84" spans="1:26" x14ac:dyDescent="0.25">
      <c r="A84" s="89" t="s">
        <v>138</v>
      </c>
      <c r="B84" s="88">
        <v>63</v>
      </c>
      <c r="C84" s="88">
        <v>59</v>
      </c>
      <c r="D84" s="88">
        <v>68</v>
      </c>
      <c r="E84" s="88">
        <v>49</v>
      </c>
      <c r="F84" s="88">
        <v>239</v>
      </c>
      <c r="G84" s="88">
        <v>1344</v>
      </c>
      <c r="H84" s="88">
        <v>1321</v>
      </c>
      <c r="I84" s="88">
        <v>1259</v>
      </c>
      <c r="J84" s="88">
        <v>915</v>
      </c>
      <c r="K84" s="88">
        <v>4839</v>
      </c>
      <c r="L84" s="88">
        <v>6910</v>
      </c>
      <c r="M84" s="88">
        <v>6622</v>
      </c>
      <c r="N84" s="88">
        <v>5799</v>
      </c>
      <c r="O84" s="88">
        <v>3533</v>
      </c>
      <c r="P84" s="88">
        <v>22864</v>
      </c>
      <c r="Q84" s="88">
        <v>27942</v>
      </c>
      <c r="T84" s="87" t="str">
        <f t="shared" si="85"/>
        <v>6PM_9PM</v>
      </c>
      <c r="U84" s="3">
        <f t="shared" si="86"/>
        <v>7815</v>
      </c>
      <c r="V84" s="87">
        <f t="shared" si="87"/>
        <v>4497</v>
      </c>
      <c r="W84" s="4">
        <f t="shared" si="88"/>
        <v>-0.42456813819577732</v>
      </c>
      <c r="X84" s="3">
        <f t="shared" si="89"/>
        <v>1371.3333333333333</v>
      </c>
      <c r="Y84" s="87">
        <f t="shared" si="90"/>
        <v>964</v>
      </c>
      <c r="Z84" s="4">
        <f t="shared" si="91"/>
        <v>-0.2970345162858532</v>
      </c>
    </row>
    <row r="85" spans="1:26" x14ac:dyDescent="0.25">
      <c r="A85" s="89" t="s">
        <v>139</v>
      </c>
      <c r="B85" s="88">
        <v>53</v>
      </c>
      <c r="C85" s="88">
        <v>63</v>
      </c>
      <c r="D85" s="88">
        <v>57</v>
      </c>
      <c r="E85" s="88">
        <v>31</v>
      </c>
      <c r="F85" s="88">
        <v>204</v>
      </c>
      <c r="G85" s="88">
        <v>700</v>
      </c>
      <c r="H85" s="88">
        <v>751</v>
      </c>
      <c r="I85" s="88">
        <v>762</v>
      </c>
      <c r="J85" s="88">
        <v>430</v>
      </c>
      <c r="K85" s="88">
        <v>2643</v>
      </c>
      <c r="L85" s="88">
        <v>3529</v>
      </c>
      <c r="M85" s="88">
        <v>3289</v>
      </c>
      <c r="N85" s="88">
        <v>3143</v>
      </c>
      <c r="O85" s="88">
        <v>1589</v>
      </c>
      <c r="P85" s="88">
        <v>11550</v>
      </c>
      <c r="Q85" s="88">
        <v>14397</v>
      </c>
      <c r="T85" s="87" t="str">
        <f t="shared" si="85"/>
        <v>9PM_Midnight</v>
      </c>
      <c r="U85" s="3">
        <f t="shared" si="86"/>
        <v>4115.666666666667</v>
      </c>
      <c r="V85" s="87">
        <f t="shared" si="87"/>
        <v>2050</v>
      </c>
      <c r="W85" s="4">
        <f t="shared" si="88"/>
        <v>-0.50190329634729092</v>
      </c>
      <c r="X85" s="3">
        <f t="shared" si="89"/>
        <v>795.33333333333337</v>
      </c>
      <c r="Y85" s="87">
        <f t="shared" si="90"/>
        <v>461</v>
      </c>
      <c r="Z85" s="4">
        <f t="shared" si="91"/>
        <v>-0.4203688181056161</v>
      </c>
    </row>
  </sheetData>
  <mergeCells count="5">
    <mergeCell ref="U1:V1"/>
    <mergeCell ref="B1:F1"/>
    <mergeCell ref="G1:K1"/>
    <mergeCell ref="L1:P1"/>
    <mergeCell ref="Q1:Q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opLeftCell="D1" workbookViewId="0">
      <selection activeCell="L16" sqref="L16"/>
    </sheetView>
  </sheetViews>
  <sheetFormatPr defaultRowHeight="15" x14ac:dyDescent="0.25"/>
  <cols>
    <col min="1" max="1" width="9.7109375" bestFit="1" customWidth="1"/>
    <col min="2" max="3" width="9.28515625" bestFit="1" customWidth="1"/>
    <col min="4" max="4" width="9.5703125" bestFit="1" customWidth="1"/>
    <col min="8" max="8" width="19.85546875" bestFit="1" customWidth="1"/>
    <col min="9" max="9" width="18.85546875" bestFit="1" customWidth="1"/>
    <col min="10" max="10" width="18.7109375" bestFit="1" customWidth="1"/>
    <col min="15" max="15" width="18.85546875" bestFit="1" customWidth="1"/>
    <col min="18" max="18" width="18.28515625" bestFit="1" customWidth="1"/>
    <col min="19" max="19" width="18.7109375" bestFit="1" customWidth="1"/>
    <col min="20" max="20" width="14.28515625" bestFit="1" customWidth="1"/>
  </cols>
  <sheetData>
    <row r="1" spans="1:20" x14ac:dyDescent="0.25">
      <c r="A1" t="s">
        <v>0</v>
      </c>
      <c r="H1" s="15" t="s">
        <v>27</v>
      </c>
      <c r="O1" t="s">
        <v>22</v>
      </c>
      <c r="P1" t="s">
        <v>23</v>
      </c>
    </row>
    <row r="2" spans="1:20" x14ac:dyDescent="0.25">
      <c r="B2" s="2" t="s">
        <v>1</v>
      </c>
      <c r="C2" s="2" t="s">
        <v>2</v>
      </c>
      <c r="D2" s="2" t="s">
        <v>3</v>
      </c>
      <c r="H2" t="s">
        <v>24</v>
      </c>
      <c r="I2" t="s">
        <v>26</v>
      </c>
      <c r="J2" t="s">
        <v>25</v>
      </c>
      <c r="K2" t="s">
        <v>83</v>
      </c>
      <c r="O2">
        <v>2019</v>
      </c>
      <c r="P2">
        <v>2019</v>
      </c>
    </row>
    <row r="3" spans="1:20" x14ac:dyDescent="0.25">
      <c r="A3" t="s">
        <v>4</v>
      </c>
      <c r="B3" s="3">
        <f>SUM(Casualties!D3:G5)/3</f>
        <v>529.33333333333337</v>
      </c>
      <c r="C3" s="3">
        <f>SUM(Casualties!J3:M5)/3</f>
        <v>8433.3333333333339</v>
      </c>
      <c r="D3" s="3">
        <f>SUM(Casualties!P3:S5)/3</f>
        <v>43827</v>
      </c>
      <c r="H3" s="16">
        <v>1770</v>
      </c>
      <c r="I3">
        <v>999</v>
      </c>
      <c r="J3" s="12">
        <f>H3-I3</f>
        <v>771</v>
      </c>
      <c r="K3">
        <v>795</v>
      </c>
      <c r="L3" s="11">
        <f>(J3/K3)-1</f>
        <v>-3.0188679245283012E-2</v>
      </c>
      <c r="O3" s="10">
        <v>880</v>
      </c>
      <c r="P3" s="12">
        <v>838</v>
      </c>
      <c r="Q3" s="11">
        <f>(O3/P3)-1</f>
        <v>5.0119331742243478E-2</v>
      </c>
      <c r="T3" s="11"/>
    </row>
    <row r="4" spans="1:20" x14ac:dyDescent="0.25">
      <c r="A4">
        <v>2020</v>
      </c>
      <c r="B4">
        <f>SUM(Casualties!D6:G6)</f>
        <v>356</v>
      </c>
      <c r="C4">
        <f>SUM(Casualties!J6:M6)</f>
        <v>5027</v>
      </c>
      <c r="D4">
        <f>SUM(Casualties!P6:S6)</f>
        <v>20796</v>
      </c>
      <c r="H4" s="16">
        <v>26610</v>
      </c>
      <c r="I4">
        <v>12828</v>
      </c>
      <c r="J4" s="12">
        <f t="shared" ref="J4:J5" si="0">H4-I4</f>
        <v>13782</v>
      </c>
      <c r="K4">
        <v>12102</v>
      </c>
      <c r="L4" s="11">
        <f t="shared" ref="L4:L5" si="1">(J4/K4)-1</f>
        <v>0.13882002974714913</v>
      </c>
      <c r="O4" s="10">
        <v>13420</v>
      </c>
      <c r="P4" s="12">
        <v>12235</v>
      </c>
      <c r="Q4" s="11">
        <f t="shared" ref="Q4:Q5" si="2">(O4/P4)-1</f>
        <v>9.6853289742541815E-2</v>
      </c>
      <c r="T4" s="11"/>
    </row>
    <row r="5" spans="1:20" x14ac:dyDescent="0.25">
      <c r="A5" t="s">
        <v>5</v>
      </c>
      <c r="B5" s="4">
        <f>B4/B3-1</f>
        <v>-0.32745591939546603</v>
      </c>
      <c r="C5" s="4">
        <f t="shared" ref="C5:D5" si="3">C4/C3-1</f>
        <v>-0.40391304347826096</v>
      </c>
      <c r="D5" s="4">
        <f t="shared" si="3"/>
        <v>-0.52549798069683074</v>
      </c>
      <c r="H5" s="16">
        <v>138490</v>
      </c>
      <c r="I5">
        <v>73920</v>
      </c>
      <c r="J5" s="12">
        <f t="shared" si="0"/>
        <v>64570</v>
      </c>
      <c r="K5">
        <v>64748</v>
      </c>
      <c r="L5" s="11">
        <f t="shared" si="1"/>
        <v>-2.7491196639278792E-3</v>
      </c>
      <c r="O5" s="10">
        <v>61260</v>
      </c>
      <c r="P5" s="12">
        <v>60009</v>
      </c>
      <c r="Q5" s="11">
        <f t="shared" si="2"/>
        <v>2.0846872969054742E-2</v>
      </c>
      <c r="T5" s="11"/>
    </row>
    <row r="6" spans="1:20" x14ac:dyDescent="0.25">
      <c r="J6" s="12">
        <f>SUM(J3:J5)</f>
        <v>79123</v>
      </c>
      <c r="K6" s="12">
        <f>SUM(K3:K5)</f>
        <v>77645</v>
      </c>
      <c r="O6" s="12">
        <f>SUM(O3:O5)</f>
        <v>75560</v>
      </c>
      <c r="P6" s="12">
        <f>SUM(P3:P5)</f>
        <v>73082</v>
      </c>
    </row>
    <row r="7" spans="1:20" x14ac:dyDescent="0.25">
      <c r="K7" s="11">
        <f>J6/K6</f>
        <v>1.0190353532101231</v>
      </c>
      <c r="O7" s="45"/>
      <c r="P7" s="11">
        <f>O6/P6</f>
        <v>1.0339071180317998</v>
      </c>
    </row>
    <row r="8" spans="1:20" x14ac:dyDescent="0.25">
      <c r="O8" s="15" t="s">
        <v>28</v>
      </c>
    </row>
  </sheetData>
  <phoneticPr fontId="25" type="noConversion"/>
  <hyperlinks>
    <hyperlink ref="H1" r:id="rId1" xr:uid="{775D525B-356D-4A23-89DD-0740672010E9}"/>
    <hyperlink ref="O8" r:id="rId2" xr:uid="{B92A25A0-0C74-4119-B89E-7C0BD7D3858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showGridLines="0" workbookViewId="0">
      <selection activeCell="Q20" sqref="Q20"/>
    </sheetView>
  </sheetViews>
  <sheetFormatPr defaultRowHeight="15" x14ac:dyDescent="0.25"/>
  <cols>
    <col min="1" max="1" width="11.140625" bestFit="1" customWidth="1"/>
    <col min="2" max="7" width="5" bestFit="1" customWidth="1"/>
    <col min="8" max="13" width="6" bestFit="1" customWidth="1"/>
    <col min="14" max="19" width="7" bestFit="1" customWidth="1"/>
  </cols>
  <sheetData>
    <row r="1" spans="1:19" ht="15" customHeight="1" x14ac:dyDescent="0.25">
      <c r="A1" s="169"/>
      <c r="B1" s="169" t="s">
        <v>1</v>
      </c>
      <c r="C1" s="169"/>
      <c r="D1" s="169"/>
      <c r="E1" s="169"/>
      <c r="F1" s="169"/>
      <c r="G1" s="169"/>
      <c r="H1" s="169" t="s">
        <v>2</v>
      </c>
      <c r="I1" s="169"/>
      <c r="J1" s="169"/>
      <c r="K1" s="169"/>
      <c r="L1" s="169"/>
      <c r="M1" s="169"/>
      <c r="N1" s="169" t="s">
        <v>3</v>
      </c>
      <c r="O1" s="169"/>
      <c r="P1" s="169"/>
      <c r="Q1" s="169"/>
      <c r="R1" s="169"/>
      <c r="S1" s="169"/>
    </row>
    <row r="2" spans="1:19" x14ac:dyDescent="0.25">
      <c r="A2" s="169"/>
      <c r="B2" s="2" t="s">
        <v>6</v>
      </c>
      <c r="C2" s="2" t="s">
        <v>7</v>
      </c>
      <c r="D2" s="2" t="s">
        <v>8</v>
      </c>
      <c r="E2" s="2" t="s">
        <v>9</v>
      </c>
      <c r="F2" s="2" t="s">
        <v>10</v>
      </c>
      <c r="G2" s="2" t="s">
        <v>11</v>
      </c>
      <c r="H2" s="2" t="s">
        <v>6</v>
      </c>
      <c r="I2" s="2" t="s">
        <v>7</v>
      </c>
      <c r="J2" s="2" t="s">
        <v>8</v>
      </c>
      <c r="K2" s="2" t="s">
        <v>9</v>
      </c>
      <c r="L2" s="2" t="s">
        <v>10</v>
      </c>
      <c r="M2" s="2" t="s">
        <v>11</v>
      </c>
      <c r="N2" s="2" t="s">
        <v>6</v>
      </c>
      <c r="O2" s="2" t="s">
        <v>7</v>
      </c>
      <c r="P2" s="2" t="s">
        <v>8</v>
      </c>
      <c r="Q2" s="2" t="s">
        <v>9</v>
      </c>
      <c r="R2" s="2" t="s">
        <v>10</v>
      </c>
      <c r="S2" s="2" t="s">
        <v>11</v>
      </c>
    </row>
    <row r="3" spans="1:19" x14ac:dyDescent="0.25">
      <c r="A3" s="1">
        <v>2017</v>
      </c>
      <c r="B3" s="2">
        <v>137</v>
      </c>
      <c r="C3" s="2">
        <v>132</v>
      </c>
      <c r="D3" s="2">
        <v>121</v>
      </c>
      <c r="E3" s="2">
        <v>122</v>
      </c>
      <c r="F3" s="2">
        <v>140</v>
      </c>
      <c r="G3" s="2">
        <v>142</v>
      </c>
      <c r="H3" s="2">
        <v>1932</v>
      </c>
      <c r="I3" s="2">
        <v>1689</v>
      </c>
      <c r="J3" s="2">
        <v>2004</v>
      </c>
      <c r="K3" s="2">
        <v>1966</v>
      </c>
      <c r="L3" s="2">
        <v>2157</v>
      </c>
      <c r="M3" s="2">
        <v>2255</v>
      </c>
      <c r="N3" s="2">
        <v>12422</v>
      </c>
      <c r="O3" s="2">
        <v>10894</v>
      </c>
      <c r="P3" s="2">
        <v>11924</v>
      </c>
      <c r="Q3" s="2">
        <v>10994</v>
      </c>
      <c r="R3" s="2">
        <v>11918</v>
      </c>
      <c r="S3" s="2">
        <v>12297</v>
      </c>
    </row>
    <row r="4" spans="1:19" x14ac:dyDescent="0.25">
      <c r="A4" s="1">
        <v>2018</v>
      </c>
      <c r="B4" s="2">
        <v>137</v>
      </c>
      <c r="C4" s="2">
        <v>121</v>
      </c>
      <c r="D4" s="2">
        <v>124</v>
      </c>
      <c r="E4" s="2">
        <v>125</v>
      </c>
      <c r="F4" s="2">
        <v>159</v>
      </c>
      <c r="G4" s="2">
        <v>129</v>
      </c>
      <c r="H4" s="2">
        <v>1918</v>
      </c>
      <c r="I4" s="2">
        <v>1772</v>
      </c>
      <c r="J4" s="2">
        <v>1685</v>
      </c>
      <c r="K4" s="2">
        <v>1952</v>
      </c>
      <c r="L4" s="2">
        <v>2346</v>
      </c>
      <c r="M4" s="2">
        <v>2429</v>
      </c>
      <c r="N4" s="2">
        <v>10930</v>
      </c>
      <c r="O4" s="2">
        <v>10112</v>
      </c>
      <c r="P4" s="2">
        <v>9764</v>
      </c>
      <c r="Q4" s="2">
        <v>9941</v>
      </c>
      <c r="R4" s="2">
        <v>12142</v>
      </c>
      <c r="S4" s="2">
        <v>11859</v>
      </c>
    </row>
    <row r="5" spans="1:19" x14ac:dyDescent="0.25">
      <c r="A5" s="1">
        <v>2019</v>
      </c>
      <c r="B5" s="2">
        <v>172</v>
      </c>
      <c r="C5" s="2">
        <v>140</v>
      </c>
      <c r="D5" s="2">
        <v>132</v>
      </c>
      <c r="E5" s="2">
        <v>151</v>
      </c>
      <c r="F5" s="2">
        <v>126</v>
      </c>
      <c r="G5" s="2">
        <v>117</v>
      </c>
      <c r="H5" s="2">
        <v>1901</v>
      </c>
      <c r="I5" s="2">
        <v>1828</v>
      </c>
      <c r="J5" s="2">
        <v>2008</v>
      </c>
      <c r="K5" s="2">
        <v>2039</v>
      </c>
      <c r="L5" s="2">
        <v>2229</v>
      </c>
      <c r="M5" s="2">
        <v>2230</v>
      </c>
      <c r="N5" s="2">
        <v>9990</v>
      </c>
      <c r="O5" s="2">
        <v>9377</v>
      </c>
      <c r="P5" s="2">
        <v>9994</v>
      </c>
      <c r="Q5" s="2">
        <v>9656</v>
      </c>
      <c r="R5" s="2">
        <v>10383</v>
      </c>
      <c r="S5" s="2">
        <v>10609</v>
      </c>
    </row>
    <row r="6" spans="1:19" x14ac:dyDescent="0.25">
      <c r="A6" s="1">
        <v>2020</v>
      </c>
      <c r="B6" s="2">
        <v>155</v>
      </c>
      <c r="C6" s="2">
        <v>126</v>
      </c>
      <c r="D6" s="2">
        <v>101</v>
      </c>
      <c r="E6" s="2">
        <v>73</v>
      </c>
      <c r="F6" s="2">
        <v>80</v>
      </c>
      <c r="G6" s="2">
        <v>102</v>
      </c>
      <c r="H6" s="2">
        <v>2021</v>
      </c>
      <c r="I6" s="2">
        <v>1737</v>
      </c>
      <c r="J6" s="2">
        <v>1390</v>
      </c>
      <c r="K6" s="2">
        <v>773</v>
      </c>
      <c r="L6" s="2">
        <v>1377</v>
      </c>
      <c r="M6" s="2">
        <v>1487</v>
      </c>
      <c r="N6" s="2">
        <v>9943</v>
      </c>
      <c r="O6" s="2">
        <v>8917</v>
      </c>
      <c r="P6" s="2">
        <v>6484</v>
      </c>
      <c r="Q6" s="2">
        <v>2873</v>
      </c>
      <c r="R6" s="2">
        <v>5063</v>
      </c>
      <c r="S6" s="2">
        <v>6376</v>
      </c>
    </row>
    <row r="7" spans="1:19" x14ac:dyDescent="0.25">
      <c r="A7" t="s">
        <v>12</v>
      </c>
      <c r="B7">
        <f>AVERAGE(B3:B5)</f>
        <v>148.66666666666666</v>
      </c>
      <c r="C7">
        <f t="shared" ref="C7:S7" si="0">AVERAGE(C3:C5)</f>
        <v>131</v>
      </c>
      <c r="D7">
        <f t="shared" si="0"/>
        <v>125.66666666666667</v>
      </c>
      <c r="E7">
        <f t="shared" si="0"/>
        <v>132.66666666666666</v>
      </c>
      <c r="F7">
        <f t="shared" si="0"/>
        <v>141.66666666666666</v>
      </c>
      <c r="G7">
        <f t="shared" si="0"/>
        <v>129.33333333333334</v>
      </c>
      <c r="H7">
        <f t="shared" si="0"/>
        <v>1917</v>
      </c>
      <c r="I7">
        <f t="shared" si="0"/>
        <v>1763</v>
      </c>
      <c r="J7">
        <f t="shared" si="0"/>
        <v>1899</v>
      </c>
      <c r="K7">
        <f t="shared" si="0"/>
        <v>1985.6666666666667</v>
      </c>
      <c r="L7">
        <f t="shared" si="0"/>
        <v>2244</v>
      </c>
      <c r="M7">
        <f t="shared" si="0"/>
        <v>2304.6666666666665</v>
      </c>
      <c r="N7">
        <f t="shared" si="0"/>
        <v>11114</v>
      </c>
      <c r="O7">
        <f t="shared" si="0"/>
        <v>10127.666666666666</v>
      </c>
      <c r="P7">
        <f t="shared" si="0"/>
        <v>10560.666666666666</v>
      </c>
      <c r="Q7">
        <f t="shared" si="0"/>
        <v>10197</v>
      </c>
      <c r="R7">
        <f t="shared" si="0"/>
        <v>11481</v>
      </c>
      <c r="S7">
        <f t="shared" si="0"/>
        <v>11588.333333333334</v>
      </c>
    </row>
    <row r="8" spans="1:19" x14ac:dyDescent="0.25">
      <c r="A8" t="s">
        <v>13</v>
      </c>
      <c r="B8">
        <f>B6-B7</f>
        <v>6.3333333333333428</v>
      </c>
      <c r="C8">
        <f t="shared" ref="C8:S8" si="1">C6-C7</f>
        <v>-5</v>
      </c>
      <c r="D8">
        <f t="shared" si="1"/>
        <v>-24.666666666666671</v>
      </c>
      <c r="E8">
        <f t="shared" si="1"/>
        <v>-59.666666666666657</v>
      </c>
      <c r="F8">
        <f t="shared" si="1"/>
        <v>-61.666666666666657</v>
      </c>
      <c r="G8">
        <f t="shared" si="1"/>
        <v>-27.333333333333343</v>
      </c>
      <c r="H8">
        <f t="shared" si="1"/>
        <v>104</v>
      </c>
      <c r="I8">
        <f t="shared" si="1"/>
        <v>-26</v>
      </c>
      <c r="J8">
        <f t="shared" si="1"/>
        <v>-509</v>
      </c>
      <c r="K8">
        <f t="shared" si="1"/>
        <v>-1212.6666666666667</v>
      </c>
      <c r="L8">
        <f t="shared" si="1"/>
        <v>-867</v>
      </c>
      <c r="M8">
        <f t="shared" si="1"/>
        <v>-817.66666666666652</v>
      </c>
      <c r="N8">
        <f t="shared" si="1"/>
        <v>-1171</v>
      </c>
      <c r="O8">
        <f t="shared" si="1"/>
        <v>-1210.6666666666661</v>
      </c>
      <c r="P8">
        <f t="shared" si="1"/>
        <v>-4076.6666666666661</v>
      </c>
      <c r="Q8">
        <f t="shared" si="1"/>
        <v>-7324</v>
      </c>
      <c r="R8">
        <f t="shared" si="1"/>
        <v>-6418</v>
      </c>
      <c r="S8">
        <f t="shared" si="1"/>
        <v>-5212.3333333333339</v>
      </c>
    </row>
    <row r="9" spans="1:19" x14ac:dyDescent="0.25">
      <c r="A9" t="s">
        <v>14</v>
      </c>
      <c r="B9" s="5">
        <f>B8/B7</f>
        <v>4.2600896860986615E-2</v>
      </c>
      <c r="C9" s="5">
        <f t="shared" ref="C9:S9" si="2">C8/C7</f>
        <v>-3.8167938931297711E-2</v>
      </c>
      <c r="D9" s="6">
        <f t="shared" si="2"/>
        <v>-0.19628647214854114</v>
      </c>
      <c r="E9" s="7">
        <f t="shared" si="2"/>
        <v>-0.44974874371859291</v>
      </c>
      <c r="F9" s="7">
        <f t="shared" si="2"/>
        <v>-0.43529411764705878</v>
      </c>
      <c r="G9" s="8">
        <f t="shared" si="2"/>
        <v>-0.21134020618556706</v>
      </c>
      <c r="H9" s="5">
        <f t="shared" si="2"/>
        <v>5.4251434533124671E-2</v>
      </c>
      <c r="I9" s="5">
        <f t="shared" si="2"/>
        <v>-1.4747589336358479E-2</v>
      </c>
      <c r="J9" s="6">
        <f t="shared" si="2"/>
        <v>-0.26803580832016849</v>
      </c>
      <c r="K9" s="7">
        <f t="shared" si="2"/>
        <v>-0.61071008897095858</v>
      </c>
      <c r="L9" s="7">
        <f t="shared" si="2"/>
        <v>-0.38636363636363635</v>
      </c>
      <c r="M9" s="8">
        <f t="shared" si="2"/>
        <v>-0.35478738790859121</v>
      </c>
      <c r="N9" s="5">
        <f t="shared" si="2"/>
        <v>-0.10536260572251215</v>
      </c>
      <c r="O9" s="5">
        <f t="shared" si="2"/>
        <v>-0.11954053253464103</v>
      </c>
      <c r="P9" s="6">
        <f t="shared" si="2"/>
        <v>-0.38602360962060472</v>
      </c>
      <c r="Q9" s="7">
        <f t="shared" si="2"/>
        <v>-0.71825046582328134</v>
      </c>
      <c r="R9" s="7">
        <f t="shared" si="2"/>
        <v>-0.55901053915164189</v>
      </c>
      <c r="S9" s="8">
        <f t="shared" si="2"/>
        <v>-0.44979145692506833</v>
      </c>
    </row>
    <row r="11" spans="1:19" x14ac:dyDescent="0.25">
      <c r="G11" s="9" t="s">
        <v>15</v>
      </c>
      <c r="N11" t="s">
        <v>16</v>
      </c>
    </row>
    <row r="12" spans="1:19" x14ac:dyDescent="0.25">
      <c r="G12" s="9" t="s">
        <v>12</v>
      </c>
      <c r="H12">
        <f>B7+H7</f>
        <v>2065.6666666666665</v>
      </c>
      <c r="I12">
        <f t="shared" ref="I12:M12" si="3">C7+I7</f>
        <v>1894</v>
      </c>
      <c r="J12">
        <f t="shared" si="3"/>
        <v>2024.6666666666667</v>
      </c>
      <c r="K12">
        <f t="shared" si="3"/>
        <v>2118.3333333333335</v>
      </c>
      <c r="L12">
        <f t="shared" si="3"/>
        <v>2385.6666666666665</v>
      </c>
      <c r="M12">
        <f t="shared" si="3"/>
        <v>2434</v>
      </c>
      <c r="N12">
        <f>H12+N7</f>
        <v>13179.666666666666</v>
      </c>
      <c r="O12">
        <f t="shared" ref="O12:S12" si="4">I12+O7</f>
        <v>12021.666666666666</v>
      </c>
      <c r="P12">
        <f t="shared" si="4"/>
        <v>12585.333333333332</v>
      </c>
      <c r="Q12">
        <f t="shared" si="4"/>
        <v>12315.333333333334</v>
      </c>
      <c r="R12">
        <f t="shared" si="4"/>
        <v>13866.666666666666</v>
      </c>
      <c r="S12">
        <f t="shared" si="4"/>
        <v>14022.333333333334</v>
      </c>
    </row>
    <row r="13" spans="1:19" x14ac:dyDescent="0.25">
      <c r="G13" s="9" t="s">
        <v>13</v>
      </c>
      <c r="H13">
        <f>(B6+H6)-H12</f>
        <v>110.33333333333348</v>
      </c>
      <c r="I13">
        <f t="shared" ref="I13:M13" si="5">(C6+I6)-I12</f>
        <v>-31</v>
      </c>
      <c r="J13">
        <f t="shared" si="5"/>
        <v>-533.66666666666674</v>
      </c>
      <c r="K13">
        <f t="shared" si="5"/>
        <v>-1272.3333333333335</v>
      </c>
      <c r="L13">
        <f t="shared" si="5"/>
        <v>-928.66666666666652</v>
      </c>
      <c r="M13">
        <f t="shared" si="5"/>
        <v>-845</v>
      </c>
      <c r="N13">
        <f>(B6+H6+N6)-(N12)</f>
        <v>-1060.6666666666661</v>
      </c>
      <c r="O13">
        <f t="shared" ref="O13:S13" si="6">(C6+I6+O6)-(O12)</f>
        <v>-1241.6666666666661</v>
      </c>
      <c r="P13">
        <f t="shared" si="6"/>
        <v>-4610.3333333333321</v>
      </c>
      <c r="Q13">
        <f t="shared" si="6"/>
        <v>-8596.3333333333339</v>
      </c>
      <c r="R13">
        <f t="shared" si="6"/>
        <v>-7346.6666666666661</v>
      </c>
      <c r="S13">
        <f t="shared" si="6"/>
        <v>-6057.3333333333339</v>
      </c>
    </row>
    <row r="14" spans="1:19" x14ac:dyDescent="0.25">
      <c r="G14" s="9" t="s">
        <v>14</v>
      </c>
      <c r="H14" s="5">
        <f>H13/H12</f>
        <v>5.3412941746006207E-2</v>
      </c>
      <c r="I14" s="5">
        <f t="shared" ref="I14:N14" si="7">I13/I12</f>
        <v>-1.6367476240760296E-2</v>
      </c>
      <c r="J14" s="6">
        <f t="shared" si="7"/>
        <v>-0.26358248271320384</v>
      </c>
      <c r="K14" s="7">
        <f t="shared" si="7"/>
        <v>-0.60062942564909527</v>
      </c>
      <c r="L14" s="7">
        <f t="shared" si="7"/>
        <v>-0.3892692468911555</v>
      </c>
      <c r="M14" s="8">
        <f t="shared" si="7"/>
        <v>-0.34716516023007393</v>
      </c>
      <c r="N14" s="5">
        <f t="shared" si="7"/>
        <v>-8.047750322466421E-2</v>
      </c>
      <c r="O14" s="5">
        <f t="shared" ref="O14" si="8">O13/O12</f>
        <v>-0.10328573409122413</v>
      </c>
      <c r="P14" s="6">
        <f t="shared" ref="P14" si="9">P13/P12</f>
        <v>-0.36632588197902316</v>
      </c>
      <c r="Q14" s="7">
        <f t="shared" ref="Q14" si="10">Q13/Q12</f>
        <v>-0.69801873003843451</v>
      </c>
      <c r="R14" s="7">
        <f t="shared" ref="R14" si="11">R13/R12</f>
        <v>-0.52980769230769231</v>
      </c>
      <c r="S14" s="8">
        <f t="shared" ref="S14" si="12">S13/S12</f>
        <v>-0.43197755960729317</v>
      </c>
    </row>
    <row r="15" spans="1:19" x14ac:dyDescent="0.25">
      <c r="G15" s="9" t="s">
        <v>17</v>
      </c>
      <c r="H15" s="5">
        <f>H14-N9</f>
        <v>0.15877554746851835</v>
      </c>
      <c r="I15" s="5">
        <f t="shared" ref="I15:M15" si="13">I14-O9</f>
        <v>0.10317305629388074</v>
      </c>
      <c r="J15" s="5">
        <f t="shared" si="13"/>
        <v>0.12244112690740089</v>
      </c>
      <c r="K15" s="5">
        <f t="shared" si="13"/>
        <v>0.11762104017418606</v>
      </c>
      <c r="L15" s="5">
        <f t="shared" si="13"/>
        <v>0.1697412922604864</v>
      </c>
      <c r="M15" s="5">
        <f t="shared" si="13"/>
        <v>0.1026262966949944</v>
      </c>
    </row>
  </sheetData>
  <mergeCells count="4">
    <mergeCell ref="A1:A2"/>
    <mergeCell ref="B1:G1"/>
    <mergeCell ref="H1:M1"/>
    <mergeCell ref="N1:S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2"/>
  <sheetViews>
    <sheetView showGridLines="0" topLeftCell="E1" workbookViewId="0">
      <selection activeCell="AF35" sqref="AD35:AF35"/>
    </sheetView>
  </sheetViews>
  <sheetFormatPr defaultRowHeight="15" x14ac:dyDescent="0.25"/>
  <cols>
    <col min="1" max="1" width="36.140625" style="21" customWidth="1"/>
    <col min="2" max="3" width="6" bestFit="1" customWidth="1"/>
    <col min="4" max="9" width="5" bestFit="1" customWidth="1"/>
    <col min="10" max="10" width="6" bestFit="1" customWidth="1"/>
    <col min="11" max="17" width="5" bestFit="1" customWidth="1"/>
    <col min="18" max="19" width="6" bestFit="1" customWidth="1"/>
    <col min="20" max="21" width="5" bestFit="1" customWidth="1"/>
    <col min="22" max="23" width="6" bestFit="1" customWidth="1"/>
    <col min="24" max="25" width="5" bestFit="1" customWidth="1"/>
    <col min="26" max="26" width="11" bestFit="1" customWidth="1"/>
    <col min="33" max="33" width="9.140625" style="17"/>
  </cols>
  <sheetData>
    <row r="1" spans="1:33" x14ac:dyDescent="0.25">
      <c r="A1" s="21" t="s">
        <v>18</v>
      </c>
    </row>
    <row r="2" spans="1:33" x14ac:dyDescent="0.25">
      <c r="A2" s="171"/>
      <c r="B2" s="169" t="s">
        <v>19</v>
      </c>
      <c r="C2" s="169"/>
      <c r="D2" s="169"/>
      <c r="E2" s="169"/>
      <c r="F2" s="169"/>
      <c r="G2" s="169"/>
      <c r="H2" s="169"/>
      <c r="I2" s="169"/>
      <c r="J2" s="169"/>
      <c r="K2" s="169"/>
      <c r="L2" s="169"/>
      <c r="M2" s="169"/>
      <c r="N2" s="169"/>
      <c r="O2" s="169"/>
      <c r="P2" s="169"/>
      <c r="Q2" s="169"/>
      <c r="R2" s="169"/>
      <c r="S2" s="169"/>
      <c r="T2" s="169"/>
      <c r="U2" s="169"/>
      <c r="V2" s="169"/>
      <c r="W2" s="169"/>
      <c r="X2" s="169"/>
      <c r="Y2" s="169"/>
    </row>
    <row r="3" spans="1:33" x14ac:dyDescent="0.25">
      <c r="A3" s="171"/>
      <c r="B3" s="169" t="s">
        <v>6</v>
      </c>
      <c r="C3" s="169"/>
      <c r="D3" s="169"/>
      <c r="E3" s="169"/>
      <c r="F3" s="169" t="s">
        <v>7</v>
      </c>
      <c r="G3" s="169"/>
      <c r="H3" s="169"/>
      <c r="I3" s="169"/>
      <c r="J3" s="169" t="s">
        <v>8</v>
      </c>
      <c r="K3" s="169"/>
      <c r="L3" s="169"/>
      <c r="M3" s="169"/>
      <c r="N3" s="169" t="s">
        <v>9</v>
      </c>
      <c r="O3" s="169"/>
      <c r="P3" s="169"/>
      <c r="Q3" s="169"/>
      <c r="R3" s="169" t="s">
        <v>10</v>
      </c>
      <c r="S3" s="169"/>
      <c r="T3" s="169"/>
      <c r="U3" s="169"/>
      <c r="V3" s="169" t="s">
        <v>11</v>
      </c>
      <c r="W3" s="169"/>
      <c r="X3" s="169"/>
      <c r="Y3" s="169"/>
    </row>
    <row r="4" spans="1:33" x14ac:dyDescent="0.25">
      <c r="A4" s="171"/>
      <c r="B4" s="2">
        <v>2017</v>
      </c>
      <c r="C4" s="2">
        <v>2018</v>
      </c>
      <c r="D4" s="2">
        <v>2019</v>
      </c>
      <c r="E4" s="2">
        <v>2020</v>
      </c>
      <c r="F4" s="2">
        <v>2017</v>
      </c>
      <c r="G4" s="2">
        <v>2018</v>
      </c>
      <c r="H4" s="2">
        <v>2019</v>
      </c>
      <c r="I4" s="2">
        <v>2020</v>
      </c>
      <c r="J4" s="2">
        <v>2017</v>
      </c>
      <c r="K4" s="2">
        <v>2018</v>
      </c>
      <c r="L4" s="2">
        <v>2019</v>
      </c>
      <c r="M4" s="2">
        <v>2020</v>
      </c>
      <c r="N4" s="2">
        <v>2017</v>
      </c>
      <c r="O4" s="2">
        <v>2018</v>
      </c>
      <c r="P4" s="2">
        <v>2019</v>
      </c>
      <c r="Q4" s="2">
        <v>2020</v>
      </c>
      <c r="R4" s="2">
        <v>2017</v>
      </c>
      <c r="S4" s="2">
        <v>2018</v>
      </c>
      <c r="T4" s="2">
        <v>2019</v>
      </c>
      <c r="U4" s="2">
        <v>2020</v>
      </c>
      <c r="V4" s="2">
        <v>2017</v>
      </c>
      <c r="W4" s="2">
        <v>2018</v>
      </c>
      <c r="X4" s="2">
        <v>2019</v>
      </c>
      <c r="Y4" s="2">
        <v>2020</v>
      </c>
      <c r="Z4" t="s">
        <v>82</v>
      </c>
      <c r="AA4" t="s">
        <v>6</v>
      </c>
      <c r="AB4" t="s">
        <v>7</v>
      </c>
      <c r="AC4" t="s">
        <v>8</v>
      </c>
      <c r="AD4" t="s">
        <v>9</v>
      </c>
      <c r="AE4" t="s">
        <v>10</v>
      </c>
      <c r="AF4" t="s">
        <v>11</v>
      </c>
    </row>
    <row r="5" spans="1:33" x14ac:dyDescent="0.25">
      <c r="A5" s="13" t="s">
        <v>31</v>
      </c>
      <c r="B5" s="46">
        <v>337</v>
      </c>
      <c r="C5" s="46">
        <v>272</v>
      </c>
      <c r="D5" s="46">
        <v>336</v>
      </c>
      <c r="E5" s="46">
        <v>236</v>
      </c>
      <c r="F5" s="46">
        <v>281</v>
      </c>
      <c r="G5" s="46">
        <v>257</v>
      </c>
      <c r="H5" s="46">
        <v>298</v>
      </c>
      <c r="I5" s="46">
        <v>240</v>
      </c>
      <c r="J5" s="46">
        <v>287</v>
      </c>
      <c r="K5" s="46">
        <v>288</v>
      </c>
      <c r="L5" s="46">
        <v>317</v>
      </c>
      <c r="M5" s="46">
        <v>144</v>
      </c>
      <c r="N5" s="46">
        <v>323</v>
      </c>
      <c r="O5" s="46">
        <v>317</v>
      </c>
      <c r="P5" s="46">
        <v>336</v>
      </c>
      <c r="Q5" s="46">
        <v>36</v>
      </c>
      <c r="R5" s="46">
        <v>293</v>
      </c>
      <c r="S5" s="46">
        <v>372</v>
      </c>
      <c r="T5" s="46">
        <v>373</v>
      </c>
      <c r="U5" s="46">
        <v>65</v>
      </c>
      <c r="V5" s="46">
        <v>334</v>
      </c>
      <c r="W5" s="46">
        <v>388</v>
      </c>
      <c r="X5" s="46">
        <v>331</v>
      </c>
      <c r="Y5" s="46">
        <v>90</v>
      </c>
      <c r="Z5" t="str">
        <f>AG5</f>
        <v>Avon and Somerset Constabulary</v>
      </c>
      <c r="AA5" s="4">
        <f t="shared" ref="AA5:AA36" si="0">E5/AVERAGE(B5:D5)</f>
        <v>0.74920634920634921</v>
      </c>
      <c r="AB5" s="4">
        <f t="shared" ref="AB5:AB36" si="1">I5/AVERAGE(F5:H5)</f>
        <v>0.86124401913875592</v>
      </c>
      <c r="AC5" s="4">
        <f t="shared" ref="AC5:AC36" si="2">M5/AVERAGE(J5:L5)</f>
        <v>0.48430493273542602</v>
      </c>
      <c r="AD5" s="4">
        <f t="shared" ref="AD5:AD36" si="3">Q5/AVERAGE(N5:P5)</f>
        <v>0.11065573770491804</v>
      </c>
      <c r="AE5" s="4">
        <f t="shared" ref="AE5:AE36" si="4">U5/AVERAGE(R5:T5)</f>
        <v>0.18786127167630057</v>
      </c>
      <c r="AF5" s="4">
        <f t="shared" ref="AF5:AF36" si="5">Y5/AVERAGE(V5:X5)</f>
        <v>0.25641025641025639</v>
      </c>
      <c r="AG5" s="14" t="str">
        <f t="shared" ref="AG5:AG36" si="6">A5</f>
        <v>Avon and Somerset Constabulary</v>
      </c>
    </row>
    <row r="6" spans="1:33" x14ac:dyDescent="0.25">
      <c r="A6" s="13" t="s">
        <v>32</v>
      </c>
      <c r="B6" s="46">
        <v>178</v>
      </c>
      <c r="C6" s="46">
        <v>142</v>
      </c>
      <c r="D6" s="46">
        <v>172</v>
      </c>
      <c r="E6" s="46">
        <v>220</v>
      </c>
      <c r="F6" s="46">
        <v>166</v>
      </c>
      <c r="G6" s="46">
        <v>169</v>
      </c>
      <c r="H6" s="46">
        <v>123</v>
      </c>
      <c r="I6" s="46">
        <v>156</v>
      </c>
      <c r="J6" s="46">
        <v>188</v>
      </c>
      <c r="K6" s="46">
        <v>166</v>
      </c>
      <c r="L6" s="46">
        <v>158</v>
      </c>
      <c r="M6" s="46">
        <v>97</v>
      </c>
      <c r="N6" s="46">
        <v>173</v>
      </c>
      <c r="O6" s="46">
        <v>151</v>
      </c>
      <c r="P6" s="46">
        <v>156</v>
      </c>
      <c r="Q6" s="46">
        <v>45</v>
      </c>
      <c r="R6" s="46">
        <v>204</v>
      </c>
      <c r="S6" s="46">
        <v>217</v>
      </c>
      <c r="T6" s="46">
        <v>134</v>
      </c>
      <c r="U6" s="46">
        <v>101</v>
      </c>
      <c r="V6" s="46">
        <v>223</v>
      </c>
      <c r="W6" s="46">
        <v>164</v>
      </c>
      <c r="X6" s="46">
        <v>146</v>
      </c>
      <c r="Y6" s="46">
        <v>120</v>
      </c>
      <c r="Z6" s="45" t="str">
        <f t="shared" ref="Z6:Z57" si="7">AG6</f>
        <v>Bedfordshire Police</v>
      </c>
      <c r="AA6" s="4">
        <f t="shared" si="0"/>
        <v>1.3414634146341464</v>
      </c>
      <c r="AB6" s="4">
        <f t="shared" si="1"/>
        <v>1.0218340611353713</v>
      </c>
      <c r="AC6" s="4">
        <f t="shared" si="2"/>
        <v>0.568359375</v>
      </c>
      <c r="AD6" s="4">
        <f t="shared" si="3"/>
        <v>0.28125</v>
      </c>
      <c r="AE6" s="4">
        <f t="shared" si="4"/>
        <v>0.54594594594594592</v>
      </c>
      <c r="AF6" s="4">
        <f t="shared" si="5"/>
        <v>0.67542213883677304</v>
      </c>
      <c r="AG6" s="17" t="str">
        <f t="shared" si="6"/>
        <v>Bedfordshire Police</v>
      </c>
    </row>
    <row r="7" spans="1:33" x14ac:dyDescent="0.25">
      <c r="A7" s="13" t="s">
        <v>33</v>
      </c>
      <c r="B7" s="46">
        <v>275</v>
      </c>
      <c r="C7" s="46">
        <v>211</v>
      </c>
      <c r="D7" s="46">
        <v>184</v>
      </c>
      <c r="E7" s="46">
        <v>196</v>
      </c>
      <c r="F7" s="46">
        <v>189</v>
      </c>
      <c r="G7" s="46">
        <v>189</v>
      </c>
      <c r="H7" s="46">
        <v>167</v>
      </c>
      <c r="I7" s="46">
        <v>174</v>
      </c>
      <c r="J7" s="46">
        <v>207</v>
      </c>
      <c r="K7" s="46">
        <v>166</v>
      </c>
      <c r="L7" s="46">
        <v>175</v>
      </c>
      <c r="M7" s="46">
        <v>112</v>
      </c>
      <c r="N7" s="46">
        <v>161</v>
      </c>
      <c r="O7" s="46">
        <v>170</v>
      </c>
      <c r="P7" s="46">
        <v>168</v>
      </c>
      <c r="Q7" s="46">
        <v>49</v>
      </c>
      <c r="R7" s="46">
        <v>233</v>
      </c>
      <c r="S7" s="46">
        <v>233</v>
      </c>
      <c r="T7" s="46">
        <v>198</v>
      </c>
      <c r="U7" s="46">
        <v>127</v>
      </c>
      <c r="V7" s="46">
        <v>251</v>
      </c>
      <c r="W7" s="46">
        <v>267</v>
      </c>
      <c r="X7" s="46">
        <v>190</v>
      </c>
      <c r="Y7" s="46">
        <v>109</v>
      </c>
      <c r="Z7" s="45" t="str">
        <f t="shared" si="7"/>
        <v>Cambridgeshire Constabulary</v>
      </c>
      <c r="AA7" s="4">
        <f t="shared" si="0"/>
        <v>0.87761194029850742</v>
      </c>
      <c r="AB7" s="4">
        <f t="shared" si="1"/>
        <v>0.95779816513761473</v>
      </c>
      <c r="AC7" s="4">
        <f t="shared" si="2"/>
        <v>0.61313868613138689</v>
      </c>
      <c r="AD7" s="4">
        <f t="shared" si="3"/>
        <v>0.29458917835671339</v>
      </c>
      <c r="AE7" s="4">
        <f t="shared" si="4"/>
        <v>0.5737951807228916</v>
      </c>
      <c r="AF7" s="4">
        <f t="shared" si="5"/>
        <v>0.46186440677966101</v>
      </c>
      <c r="AG7" s="17" t="str">
        <f t="shared" si="6"/>
        <v>Cambridgeshire Constabulary</v>
      </c>
    </row>
    <row r="8" spans="1:33" x14ac:dyDescent="0.25">
      <c r="A8" s="13" t="s">
        <v>34</v>
      </c>
      <c r="B8" s="46">
        <v>47</v>
      </c>
      <c r="C8" s="46">
        <v>34</v>
      </c>
      <c r="D8" s="46">
        <v>37</v>
      </c>
      <c r="E8" s="46">
        <v>36</v>
      </c>
      <c r="F8" s="46">
        <v>34</v>
      </c>
      <c r="G8" s="46">
        <v>32</v>
      </c>
      <c r="H8" s="46">
        <v>26</v>
      </c>
      <c r="I8" s="46">
        <v>21</v>
      </c>
      <c r="J8" s="46">
        <v>50</v>
      </c>
      <c r="K8" s="46">
        <v>30</v>
      </c>
      <c r="L8" s="46">
        <v>38</v>
      </c>
      <c r="M8" s="46">
        <v>11</v>
      </c>
      <c r="N8" s="46">
        <v>38</v>
      </c>
      <c r="O8" s="46">
        <v>40</v>
      </c>
      <c r="P8" s="46">
        <v>28</v>
      </c>
      <c r="Q8" s="46">
        <v>2</v>
      </c>
      <c r="R8" s="46">
        <v>56</v>
      </c>
      <c r="S8" s="46">
        <v>48</v>
      </c>
      <c r="T8" s="46">
        <v>34</v>
      </c>
      <c r="U8" s="46">
        <v>13</v>
      </c>
      <c r="V8" s="46">
        <v>56</v>
      </c>
      <c r="W8" s="46">
        <v>41</v>
      </c>
      <c r="X8" s="46">
        <v>17</v>
      </c>
      <c r="Y8" s="46">
        <v>12</v>
      </c>
      <c r="Z8" s="45" t="str">
        <f t="shared" si="7"/>
        <v>Central Scotland Police</v>
      </c>
      <c r="AA8" s="4">
        <f t="shared" si="0"/>
        <v>0.91525423728813549</v>
      </c>
      <c r="AB8" s="4">
        <f t="shared" si="1"/>
        <v>0.68478260869565211</v>
      </c>
      <c r="AC8" s="4">
        <f t="shared" si="2"/>
        <v>0.27966101694915252</v>
      </c>
      <c r="AD8" s="4">
        <f t="shared" si="3"/>
        <v>5.6603773584905655E-2</v>
      </c>
      <c r="AE8" s="4">
        <f t="shared" si="4"/>
        <v>0.28260869565217389</v>
      </c>
      <c r="AF8" s="4">
        <f t="shared" si="5"/>
        <v>0.31578947368421051</v>
      </c>
      <c r="AG8" s="17" t="str">
        <f t="shared" si="6"/>
        <v>Central Scotland Police</v>
      </c>
    </row>
    <row r="9" spans="1:33" x14ac:dyDescent="0.25">
      <c r="A9" s="13" t="s">
        <v>35</v>
      </c>
      <c r="B9" s="46">
        <v>213</v>
      </c>
      <c r="C9" s="46">
        <v>229</v>
      </c>
      <c r="D9" s="46">
        <v>231</v>
      </c>
      <c r="E9" s="46">
        <v>204</v>
      </c>
      <c r="F9" s="46">
        <v>238</v>
      </c>
      <c r="G9" s="46">
        <v>184</v>
      </c>
      <c r="H9" s="46">
        <v>163</v>
      </c>
      <c r="I9" s="46">
        <v>194</v>
      </c>
      <c r="J9" s="46">
        <v>253</v>
      </c>
      <c r="K9" s="46">
        <v>175</v>
      </c>
      <c r="L9" s="46">
        <v>178</v>
      </c>
      <c r="M9" s="46">
        <v>113</v>
      </c>
      <c r="N9" s="46">
        <v>191</v>
      </c>
      <c r="O9" s="46">
        <v>222</v>
      </c>
      <c r="P9" s="46">
        <v>179</v>
      </c>
      <c r="Q9" s="46">
        <v>64</v>
      </c>
      <c r="R9" s="46">
        <v>234</v>
      </c>
      <c r="S9" s="46">
        <v>229</v>
      </c>
      <c r="T9" s="46">
        <v>164</v>
      </c>
      <c r="U9" s="46">
        <v>113</v>
      </c>
      <c r="V9" s="46">
        <v>236</v>
      </c>
      <c r="W9" s="46">
        <v>231</v>
      </c>
      <c r="X9" s="46">
        <v>152</v>
      </c>
      <c r="Y9" s="46">
        <v>120</v>
      </c>
      <c r="Z9" s="45" t="str">
        <f t="shared" si="7"/>
        <v>Cheshire Constabulary</v>
      </c>
      <c r="AA9" s="4">
        <f t="shared" si="0"/>
        <v>0.90936106983655274</v>
      </c>
      <c r="AB9" s="4">
        <f t="shared" si="1"/>
        <v>0.99487179487179489</v>
      </c>
      <c r="AC9" s="4">
        <f t="shared" si="2"/>
        <v>0.55940594059405946</v>
      </c>
      <c r="AD9" s="4">
        <f t="shared" si="3"/>
        <v>0.32432432432432429</v>
      </c>
      <c r="AE9" s="4">
        <f t="shared" si="4"/>
        <v>0.54066985645933019</v>
      </c>
      <c r="AF9" s="4">
        <f t="shared" si="5"/>
        <v>0.5815831987075929</v>
      </c>
      <c r="AG9" s="17" t="str">
        <f t="shared" si="6"/>
        <v>Cheshire Constabulary</v>
      </c>
    </row>
    <row r="10" spans="1:33" x14ac:dyDescent="0.25">
      <c r="A10" s="13" t="s">
        <v>36</v>
      </c>
      <c r="B10" s="46">
        <v>78</v>
      </c>
      <c r="C10" s="46">
        <v>68</v>
      </c>
      <c r="D10" s="46">
        <v>88</v>
      </c>
      <c r="E10" s="46">
        <v>96</v>
      </c>
      <c r="F10" s="46">
        <v>89</v>
      </c>
      <c r="G10" s="46">
        <v>74</v>
      </c>
      <c r="H10" s="46">
        <v>63</v>
      </c>
      <c r="I10" s="46">
        <v>79</v>
      </c>
      <c r="J10" s="46">
        <v>89</v>
      </c>
      <c r="K10" s="46">
        <v>60</v>
      </c>
      <c r="L10" s="46">
        <v>73</v>
      </c>
      <c r="M10" s="46">
        <v>74</v>
      </c>
      <c r="N10" s="46">
        <v>73</v>
      </c>
      <c r="O10" s="46">
        <v>48</v>
      </c>
      <c r="P10" s="46">
        <v>69</v>
      </c>
      <c r="Q10" s="46">
        <v>20</v>
      </c>
      <c r="R10" s="46">
        <v>69</v>
      </c>
      <c r="S10" s="46">
        <v>89</v>
      </c>
      <c r="T10" s="46">
        <v>67</v>
      </c>
      <c r="U10" s="46">
        <v>35</v>
      </c>
      <c r="V10" s="46">
        <v>77</v>
      </c>
      <c r="W10" s="46">
        <v>94</v>
      </c>
      <c r="X10" s="46">
        <v>71</v>
      </c>
      <c r="Y10" s="46">
        <v>66</v>
      </c>
      <c r="Z10" s="45" t="str">
        <f t="shared" si="7"/>
        <v>Cleveland Police</v>
      </c>
      <c r="AA10" s="4">
        <f t="shared" si="0"/>
        <v>1.2307692307692308</v>
      </c>
      <c r="AB10" s="4">
        <f t="shared" si="1"/>
        <v>1.0486725663716814</v>
      </c>
      <c r="AC10" s="4">
        <f t="shared" si="2"/>
        <v>1</v>
      </c>
      <c r="AD10" s="4">
        <f t="shared" si="3"/>
        <v>0.31578947368421051</v>
      </c>
      <c r="AE10" s="4">
        <f t="shared" si="4"/>
        <v>0.46666666666666667</v>
      </c>
      <c r="AF10" s="4">
        <f t="shared" si="5"/>
        <v>0.81818181818181812</v>
      </c>
      <c r="AG10" s="17" t="str">
        <f t="shared" si="6"/>
        <v>Cleveland Police</v>
      </c>
    </row>
    <row r="11" spans="1:33" x14ac:dyDescent="0.25">
      <c r="A11" s="13" t="s">
        <v>37</v>
      </c>
      <c r="B11" s="46">
        <v>162</v>
      </c>
      <c r="C11" s="46">
        <v>120</v>
      </c>
      <c r="D11" s="46">
        <v>88</v>
      </c>
      <c r="E11" s="46">
        <v>101</v>
      </c>
      <c r="F11" s="46">
        <v>148</v>
      </c>
      <c r="G11" s="46">
        <v>127</v>
      </c>
      <c r="H11" s="46">
        <v>92</v>
      </c>
      <c r="I11" s="46">
        <v>71</v>
      </c>
      <c r="J11" s="46">
        <v>130</v>
      </c>
      <c r="K11" s="46">
        <v>136</v>
      </c>
      <c r="L11" s="46">
        <v>86</v>
      </c>
      <c r="M11" s="46">
        <v>61</v>
      </c>
      <c r="N11" s="46">
        <v>137</v>
      </c>
      <c r="O11" s="46">
        <v>102</v>
      </c>
      <c r="P11" s="46">
        <v>131</v>
      </c>
      <c r="Q11" s="46">
        <v>30</v>
      </c>
      <c r="R11" s="46">
        <v>168</v>
      </c>
      <c r="S11" s="46">
        <v>151</v>
      </c>
      <c r="T11" s="46">
        <v>141</v>
      </c>
      <c r="U11" s="46">
        <v>40</v>
      </c>
      <c r="V11" s="46">
        <v>145</v>
      </c>
      <c r="W11" s="46">
        <v>150</v>
      </c>
      <c r="X11" s="46">
        <v>123</v>
      </c>
      <c r="Y11" s="46">
        <v>74</v>
      </c>
      <c r="Z11" s="45" t="str">
        <f t="shared" si="7"/>
        <v>Cumbria Constabulary</v>
      </c>
      <c r="AA11" s="4">
        <f t="shared" si="0"/>
        <v>0.81891891891891899</v>
      </c>
      <c r="AB11" s="4">
        <f t="shared" si="1"/>
        <v>0.5803814713896458</v>
      </c>
      <c r="AC11" s="4">
        <f t="shared" si="2"/>
        <v>0.51988636363636365</v>
      </c>
      <c r="AD11" s="4">
        <f t="shared" si="3"/>
        <v>0.24324324324324326</v>
      </c>
      <c r="AE11" s="4">
        <f t="shared" si="4"/>
        <v>0.2608695652173913</v>
      </c>
      <c r="AF11" s="4">
        <f t="shared" si="5"/>
        <v>0.53110047846889952</v>
      </c>
      <c r="AG11" s="17" t="str">
        <f t="shared" si="6"/>
        <v>Cumbria Constabulary</v>
      </c>
    </row>
    <row r="12" spans="1:33" x14ac:dyDescent="0.25">
      <c r="A12" s="13" t="s">
        <v>38</v>
      </c>
      <c r="B12" s="46">
        <v>202</v>
      </c>
      <c r="C12" s="46">
        <v>153</v>
      </c>
      <c r="D12" s="46">
        <v>123</v>
      </c>
      <c r="E12" s="46">
        <v>180</v>
      </c>
      <c r="F12" s="46">
        <v>146</v>
      </c>
      <c r="G12" s="46">
        <v>122</v>
      </c>
      <c r="H12" s="46">
        <v>164</v>
      </c>
      <c r="I12" s="46">
        <v>157</v>
      </c>
      <c r="J12" s="46">
        <v>210</v>
      </c>
      <c r="K12" s="46">
        <v>150</v>
      </c>
      <c r="L12" s="46">
        <v>192</v>
      </c>
      <c r="M12" s="46">
        <v>146</v>
      </c>
      <c r="N12" s="46">
        <v>161</v>
      </c>
      <c r="O12" s="46">
        <v>158</v>
      </c>
      <c r="P12" s="46">
        <v>177</v>
      </c>
      <c r="Q12" s="46">
        <v>63</v>
      </c>
      <c r="R12" s="46">
        <v>168</v>
      </c>
      <c r="S12" s="46">
        <v>178</v>
      </c>
      <c r="T12" s="46">
        <v>182</v>
      </c>
      <c r="U12" s="46">
        <v>123</v>
      </c>
      <c r="V12" s="46">
        <v>185</v>
      </c>
      <c r="W12" s="46">
        <v>203</v>
      </c>
      <c r="X12" s="46">
        <v>177</v>
      </c>
      <c r="Y12" s="46">
        <v>125</v>
      </c>
      <c r="Z12" s="45" t="str">
        <f t="shared" si="7"/>
        <v>Derbyshire Constabulary</v>
      </c>
      <c r="AA12" s="4">
        <f t="shared" si="0"/>
        <v>1.1297071129707112</v>
      </c>
      <c r="AB12" s="4">
        <f t="shared" si="1"/>
        <v>1.0902777777777777</v>
      </c>
      <c r="AC12" s="4">
        <f t="shared" si="2"/>
        <v>0.79347826086956519</v>
      </c>
      <c r="AD12" s="4">
        <f t="shared" si="3"/>
        <v>0.38104838709677419</v>
      </c>
      <c r="AE12" s="4">
        <f t="shared" si="4"/>
        <v>0.69886363636363635</v>
      </c>
      <c r="AF12" s="4">
        <f t="shared" si="5"/>
        <v>0.66371681415929196</v>
      </c>
      <c r="AG12" s="17" t="str">
        <f t="shared" si="6"/>
        <v>Derbyshire Constabulary</v>
      </c>
    </row>
    <row r="13" spans="1:33" x14ac:dyDescent="0.25">
      <c r="A13" s="13" t="s">
        <v>39</v>
      </c>
      <c r="B13" s="46">
        <v>387</v>
      </c>
      <c r="C13" s="46">
        <v>367</v>
      </c>
      <c r="D13" s="46">
        <v>344</v>
      </c>
      <c r="E13" s="46">
        <v>347</v>
      </c>
      <c r="F13" s="46">
        <v>347</v>
      </c>
      <c r="G13" s="46">
        <v>342</v>
      </c>
      <c r="H13" s="46">
        <v>302</v>
      </c>
      <c r="I13" s="46">
        <v>330</v>
      </c>
      <c r="J13" s="46">
        <v>343</v>
      </c>
      <c r="K13" s="46">
        <v>346</v>
      </c>
      <c r="L13" s="46">
        <v>339</v>
      </c>
      <c r="M13" s="46">
        <v>261</v>
      </c>
      <c r="N13" s="46">
        <v>387</v>
      </c>
      <c r="O13" s="46">
        <v>358</v>
      </c>
      <c r="P13" s="46">
        <v>403</v>
      </c>
      <c r="Q13" s="46">
        <v>101</v>
      </c>
      <c r="R13" s="46">
        <v>417</v>
      </c>
      <c r="S13" s="46">
        <v>418</v>
      </c>
      <c r="T13" s="46">
        <v>349</v>
      </c>
      <c r="U13" s="46">
        <v>233</v>
      </c>
      <c r="V13" s="46">
        <v>399</v>
      </c>
      <c r="W13" s="46">
        <v>427</v>
      </c>
      <c r="X13" s="46">
        <v>410</v>
      </c>
      <c r="Y13" s="46">
        <v>235</v>
      </c>
      <c r="Z13" s="45" t="str">
        <f t="shared" si="7"/>
        <v>Devon and Cornwall Constabulary</v>
      </c>
      <c r="AA13" s="4">
        <f t="shared" si="0"/>
        <v>0.94808743169398912</v>
      </c>
      <c r="AB13" s="4">
        <f t="shared" si="1"/>
        <v>0.99899091826437947</v>
      </c>
      <c r="AC13" s="4">
        <f t="shared" si="2"/>
        <v>0.76167315175097272</v>
      </c>
      <c r="AD13" s="4">
        <f t="shared" si="3"/>
        <v>0.26393728222996515</v>
      </c>
      <c r="AE13" s="4">
        <f t="shared" si="4"/>
        <v>0.5903716216216216</v>
      </c>
      <c r="AF13" s="4">
        <f t="shared" si="5"/>
        <v>0.57038834951456308</v>
      </c>
      <c r="AG13" s="17" t="str">
        <f t="shared" si="6"/>
        <v>Devon and Cornwall Constabulary</v>
      </c>
    </row>
    <row r="14" spans="1:33" x14ac:dyDescent="0.25">
      <c r="A14" s="13" t="s">
        <v>40</v>
      </c>
      <c r="B14" s="46">
        <v>187</v>
      </c>
      <c r="C14" s="46">
        <v>132</v>
      </c>
      <c r="D14" s="46">
        <v>156</v>
      </c>
      <c r="E14" s="46">
        <v>179</v>
      </c>
      <c r="F14" s="46">
        <v>153</v>
      </c>
      <c r="G14" s="46">
        <v>130</v>
      </c>
      <c r="H14" s="46">
        <v>121</v>
      </c>
      <c r="I14" s="46">
        <v>160</v>
      </c>
      <c r="J14" s="46">
        <v>187</v>
      </c>
      <c r="K14" s="46">
        <v>117</v>
      </c>
      <c r="L14" s="46">
        <v>132</v>
      </c>
      <c r="M14" s="46">
        <v>116</v>
      </c>
      <c r="N14" s="46">
        <v>172</v>
      </c>
      <c r="O14" s="46">
        <v>117</v>
      </c>
      <c r="P14" s="46">
        <v>153</v>
      </c>
      <c r="Q14" s="46">
        <v>40</v>
      </c>
      <c r="R14" s="46">
        <v>151</v>
      </c>
      <c r="S14" s="46">
        <v>160</v>
      </c>
      <c r="T14" s="46">
        <v>148</v>
      </c>
      <c r="U14" s="46">
        <v>94</v>
      </c>
      <c r="V14" s="46">
        <v>196</v>
      </c>
      <c r="W14" s="46">
        <v>166</v>
      </c>
      <c r="X14" s="46">
        <v>148</v>
      </c>
      <c r="Y14" s="46">
        <v>118</v>
      </c>
      <c r="Z14" s="45" t="str">
        <f t="shared" si="7"/>
        <v>Dorset Police</v>
      </c>
      <c r="AA14" s="4">
        <f t="shared" si="0"/>
        <v>1.1305263157894736</v>
      </c>
      <c r="AB14" s="4">
        <f t="shared" si="1"/>
        <v>1.1881188118811883</v>
      </c>
      <c r="AC14" s="4">
        <f t="shared" si="2"/>
        <v>0.79816513761467889</v>
      </c>
      <c r="AD14" s="4">
        <f t="shared" si="3"/>
        <v>0.27149321266968324</v>
      </c>
      <c r="AE14" s="4">
        <f t="shared" si="4"/>
        <v>0.6143790849673203</v>
      </c>
      <c r="AF14" s="4">
        <f t="shared" si="5"/>
        <v>0.69411764705882351</v>
      </c>
      <c r="AG14" s="17" t="str">
        <f t="shared" si="6"/>
        <v>Dorset Police</v>
      </c>
    </row>
    <row r="15" spans="1:33" x14ac:dyDescent="0.25">
      <c r="A15" s="13" t="s">
        <v>41</v>
      </c>
      <c r="B15" s="46">
        <v>22</v>
      </c>
      <c r="C15" s="46">
        <v>25</v>
      </c>
      <c r="D15" s="46">
        <v>23</v>
      </c>
      <c r="E15" s="46">
        <v>8</v>
      </c>
      <c r="F15" s="46">
        <v>33</v>
      </c>
      <c r="G15" s="46">
        <v>27</v>
      </c>
      <c r="H15" s="46">
        <v>16</v>
      </c>
      <c r="I15" s="46">
        <v>3</v>
      </c>
      <c r="J15" s="46">
        <v>36</v>
      </c>
      <c r="K15" s="46">
        <v>25</v>
      </c>
      <c r="L15" s="46">
        <v>18</v>
      </c>
      <c r="M15" s="46">
        <v>7</v>
      </c>
      <c r="N15" s="46">
        <v>23</v>
      </c>
      <c r="O15" s="46">
        <v>34</v>
      </c>
      <c r="P15" s="46">
        <v>21</v>
      </c>
      <c r="Q15" s="46">
        <v>7</v>
      </c>
      <c r="R15" s="46">
        <v>38</v>
      </c>
      <c r="S15" s="46">
        <v>29</v>
      </c>
      <c r="T15" s="46">
        <v>43</v>
      </c>
      <c r="U15" s="46">
        <v>2</v>
      </c>
      <c r="V15" s="46">
        <v>18</v>
      </c>
      <c r="W15" s="46">
        <v>29</v>
      </c>
      <c r="X15" s="46">
        <v>18</v>
      </c>
      <c r="Y15" s="46">
        <v>14</v>
      </c>
      <c r="Z15" s="45" t="str">
        <f t="shared" si="7"/>
        <v>Dumfries and Galloway Constabulary</v>
      </c>
      <c r="AA15" s="4">
        <f t="shared" si="0"/>
        <v>0.34285714285714286</v>
      </c>
      <c r="AB15" s="4">
        <f t="shared" si="1"/>
        <v>0.11842105263157895</v>
      </c>
      <c r="AC15" s="4">
        <f t="shared" si="2"/>
        <v>0.26582278481012661</v>
      </c>
      <c r="AD15" s="4">
        <f t="shared" si="3"/>
        <v>0.26923076923076922</v>
      </c>
      <c r="AE15" s="4">
        <f t="shared" si="4"/>
        <v>5.454545454545455E-2</v>
      </c>
      <c r="AF15" s="4">
        <f t="shared" si="5"/>
        <v>0.64615384615384608</v>
      </c>
      <c r="AG15" s="17" t="str">
        <f t="shared" si="6"/>
        <v>Dumfries and Galloway Constabulary</v>
      </c>
    </row>
    <row r="16" spans="1:33" x14ac:dyDescent="0.25">
      <c r="A16" s="13" t="s">
        <v>42</v>
      </c>
      <c r="B16" s="46">
        <v>130</v>
      </c>
      <c r="C16" s="46">
        <v>76</v>
      </c>
      <c r="D16" s="46">
        <v>80</v>
      </c>
      <c r="E16" s="46">
        <v>84</v>
      </c>
      <c r="F16" s="46">
        <v>94</v>
      </c>
      <c r="G16" s="46">
        <v>110</v>
      </c>
      <c r="H16" s="46">
        <v>106</v>
      </c>
      <c r="I16" s="46">
        <v>79</v>
      </c>
      <c r="J16" s="46">
        <v>124</v>
      </c>
      <c r="K16" s="46">
        <v>107</v>
      </c>
      <c r="L16" s="46">
        <v>98</v>
      </c>
      <c r="M16" s="46">
        <v>66</v>
      </c>
      <c r="N16" s="46">
        <v>128</v>
      </c>
      <c r="O16" s="46">
        <v>106</v>
      </c>
      <c r="P16" s="46">
        <v>110</v>
      </c>
      <c r="Q16" s="46">
        <v>28</v>
      </c>
      <c r="R16" s="46">
        <v>136</v>
      </c>
      <c r="S16" s="46">
        <v>126</v>
      </c>
      <c r="T16" s="46">
        <v>115</v>
      </c>
      <c r="U16" s="46">
        <v>52</v>
      </c>
      <c r="V16" s="46">
        <v>153</v>
      </c>
      <c r="W16" s="46">
        <v>89</v>
      </c>
      <c r="X16" s="46">
        <v>94</v>
      </c>
      <c r="Y16" s="46">
        <v>66</v>
      </c>
      <c r="Z16" s="45" t="str">
        <f t="shared" si="7"/>
        <v>Durham Constabulary</v>
      </c>
      <c r="AA16" s="4">
        <f t="shared" si="0"/>
        <v>0.88111888111888115</v>
      </c>
      <c r="AB16" s="4">
        <f t="shared" si="1"/>
        <v>0.76451612903225807</v>
      </c>
      <c r="AC16" s="4">
        <f t="shared" si="2"/>
        <v>0.60182370820668696</v>
      </c>
      <c r="AD16" s="4">
        <f t="shared" si="3"/>
        <v>0.2441860465116279</v>
      </c>
      <c r="AE16" s="4">
        <f t="shared" si="4"/>
        <v>0.41379310344827586</v>
      </c>
      <c r="AF16" s="4">
        <f t="shared" si="5"/>
        <v>0.5892857142857143</v>
      </c>
      <c r="AG16" s="17" t="str">
        <f t="shared" si="6"/>
        <v>Durham Constabulary</v>
      </c>
    </row>
    <row r="17" spans="1:33" x14ac:dyDescent="0.25">
      <c r="A17" s="13" t="s">
        <v>43</v>
      </c>
      <c r="B17" s="46">
        <v>115</v>
      </c>
      <c r="C17" s="46">
        <v>106</v>
      </c>
      <c r="D17" s="46">
        <v>91</v>
      </c>
      <c r="E17" s="46">
        <v>101</v>
      </c>
      <c r="F17" s="46">
        <v>126</v>
      </c>
      <c r="G17" s="46">
        <v>127</v>
      </c>
      <c r="H17" s="46">
        <v>97</v>
      </c>
      <c r="I17" s="46">
        <v>92</v>
      </c>
      <c r="J17" s="46">
        <v>119</v>
      </c>
      <c r="K17" s="46">
        <v>70</v>
      </c>
      <c r="L17" s="46">
        <v>132</v>
      </c>
      <c r="M17" s="46">
        <v>77</v>
      </c>
      <c r="N17" s="46">
        <v>121</v>
      </c>
      <c r="O17" s="46">
        <v>92</v>
      </c>
      <c r="P17" s="46">
        <v>137</v>
      </c>
      <c r="Q17" s="46">
        <v>29</v>
      </c>
      <c r="R17" s="46">
        <v>140</v>
      </c>
      <c r="S17" s="46">
        <v>148</v>
      </c>
      <c r="T17" s="46">
        <v>110</v>
      </c>
      <c r="U17" s="46">
        <v>44</v>
      </c>
      <c r="V17" s="46">
        <v>109</v>
      </c>
      <c r="W17" s="46">
        <v>156</v>
      </c>
      <c r="X17" s="46">
        <v>126</v>
      </c>
      <c r="Y17" s="46">
        <v>54</v>
      </c>
      <c r="Z17" s="45" t="str">
        <f t="shared" si="7"/>
        <v>Dyfed-Powys Police</v>
      </c>
      <c r="AA17" s="4">
        <f t="shared" si="0"/>
        <v>0.97115384615384615</v>
      </c>
      <c r="AB17" s="4">
        <f t="shared" si="1"/>
        <v>0.78857142857142859</v>
      </c>
      <c r="AC17" s="4">
        <f t="shared" si="2"/>
        <v>0.71962616822429903</v>
      </c>
      <c r="AD17" s="4">
        <f t="shared" si="3"/>
        <v>0.24857142857142855</v>
      </c>
      <c r="AE17" s="4">
        <f t="shared" si="4"/>
        <v>0.33165829145728648</v>
      </c>
      <c r="AF17" s="4">
        <f t="shared" si="5"/>
        <v>0.41432225063938616</v>
      </c>
      <c r="AG17" s="17" t="str">
        <f t="shared" si="6"/>
        <v>Dyfed-Powys Police</v>
      </c>
    </row>
    <row r="18" spans="1:33" x14ac:dyDescent="0.25">
      <c r="A18" s="13" t="s">
        <v>44</v>
      </c>
      <c r="B18" s="46">
        <v>374</v>
      </c>
      <c r="C18" s="46">
        <v>333</v>
      </c>
      <c r="D18" s="46">
        <v>305</v>
      </c>
      <c r="E18" s="46">
        <v>305</v>
      </c>
      <c r="F18" s="46">
        <v>317</v>
      </c>
      <c r="G18" s="46">
        <v>392</v>
      </c>
      <c r="H18" s="46">
        <v>256</v>
      </c>
      <c r="I18" s="46">
        <v>302</v>
      </c>
      <c r="J18" s="46">
        <v>346</v>
      </c>
      <c r="K18" s="46">
        <v>299</v>
      </c>
      <c r="L18" s="46">
        <v>279</v>
      </c>
      <c r="M18" s="46">
        <v>244</v>
      </c>
      <c r="N18" s="46">
        <v>361</v>
      </c>
      <c r="O18" s="46">
        <v>314</v>
      </c>
      <c r="P18" s="46">
        <v>288</v>
      </c>
      <c r="Q18" s="46">
        <v>102</v>
      </c>
      <c r="R18" s="46">
        <v>380</v>
      </c>
      <c r="S18" s="46">
        <v>378</v>
      </c>
      <c r="T18" s="46">
        <v>341</v>
      </c>
      <c r="U18" s="46">
        <v>219</v>
      </c>
      <c r="V18" s="46">
        <v>386</v>
      </c>
      <c r="W18" s="46">
        <v>363</v>
      </c>
      <c r="X18" s="46">
        <v>304</v>
      </c>
      <c r="Y18" s="46">
        <v>260</v>
      </c>
      <c r="Z18" s="45" t="str">
        <f t="shared" si="7"/>
        <v>Essex Police</v>
      </c>
      <c r="AA18" s="4">
        <f t="shared" si="0"/>
        <v>0.9041501976284585</v>
      </c>
      <c r="AB18" s="4">
        <f t="shared" si="1"/>
        <v>0.93886010362694294</v>
      </c>
      <c r="AC18" s="4">
        <f t="shared" si="2"/>
        <v>0.79220779220779225</v>
      </c>
      <c r="AD18" s="4">
        <f t="shared" si="3"/>
        <v>0.31775700934579437</v>
      </c>
      <c r="AE18" s="4">
        <f t="shared" si="4"/>
        <v>0.59781619654231122</v>
      </c>
      <c r="AF18" s="4">
        <f t="shared" si="5"/>
        <v>0.7407407407407407</v>
      </c>
      <c r="AG18" s="17" t="str">
        <f t="shared" si="6"/>
        <v>Essex Police</v>
      </c>
    </row>
    <row r="19" spans="1:33" x14ac:dyDescent="0.25">
      <c r="A19" s="13" t="s">
        <v>45</v>
      </c>
      <c r="B19" s="46">
        <v>29</v>
      </c>
      <c r="C19" s="46">
        <v>59</v>
      </c>
      <c r="D19" s="46">
        <v>38</v>
      </c>
      <c r="E19" s="46">
        <v>36</v>
      </c>
      <c r="F19" s="46">
        <v>38</v>
      </c>
      <c r="G19" s="46">
        <v>38</v>
      </c>
      <c r="H19" s="46">
        <v>24</v>
      </c>
      <c r="I19" s="46">
        <v>37</v>
      </c>
      <c r="J19" s="46">
        <v>42</v>
      </c>
      <c r="K19" s="46">
        <v>26</v>
      </c>
      <c r="L19" s="46">
        <v>31</v>
      </c>
      <c r="M19" s="46">
        <v>28</v>
      </c>
      <c r="N19" s="46">
        <v>34</v>
      </c>
      <c r="O19" s="46">
        <v>33</v>
      </c>
      <c r="P19" s="46">
        <v>33</v>
      </c>
      <c r="Q19" s="46">
        <v>10</v>
      </c>
      <c r="R19" s="46">
        <v>32</v>
      </c>
      <c r="S19" s="46">
        <v>18</v>
      </c>
      <c r="T19" s="46">
        <v>38</v>
      </c>
      <c r="U19" s="46">
        <v>17</v>
      </c>
      <c r="V19" s="46">
        <v>30</v>
      </c>
      <c r="W19" s="46">
        <v>34</v>
      </c>
      <c r="X19" s="46">
        <v>33</v>
      </c>
      <c r="Y19" s="46">
        <v>16</v>
      </c>
      <c r="Z19" s="45" t="str">
        <f t="shared" si="7"/>
        <v>Fife Constabulary</v>
      </c>
      <c r="AA19" s="4">
        <f t="shared" si="0"/>
        <v>0.8571428571428571</v>
      </c>
      <c r="AB19" s="4">
        <f t="shared" si="1"/>
        <v>1.1099999999999999</v>
      </c>
      <c r="AC19" s="4">
        <f t="shared" si="2"/>
        <v>0.84848484848484851</v>
      </c>
      <c r="AD19" s="4">
        <f t="shared" si="3"/>
        <v>0.3</v>
      </c>
      <c r="AE19" s="4">
        <f t="shared" si="4"/>
        <v>0.57954545454545459</v>
      </c>
      <c r="AF19" s="4">
        <f t="shared" si="5"/>
        <v>0.49484536082474223</v>
      </c>
      <c r="AG19" s="17" t="str">
        <f t="shared" si="6"/>
        <v>Fife Constabulary</v>
      </c>
    </row>
    <row r="20" spans="1:33" x14ac:dyDescent="0.25">
      <c r="A20" s="13" t="s">
        <v>46</v>
      </c>
      <c r="B20" s="46">
        <v>83</v>
      </c>
      <c r="C20" s="46">
        <v>84</v>
      </c>
      <c r="D20" s="46">
        <v>76</v>
      </c>
      <c r="E20" s="46">
        <v>109</v>
      </c>
      <c r="F20" s="46">
        <v>87</v>
      </c>
      <c r="G20" s="46">
        <v>78</v>
      </c>
      <c r="H20" s="46">
        <v>83</v>
      </c>
      <c r="I20" s="46">
        <v>80</v>
      </c>
      <c r="J20" s="46">
        <v>109</v>
      </c>
      <c r="K20" s="46">
        <v>69</v>
      </c>
      <c r="L20" s="46">
        <v>90</v>
      </c>
      <c r="M20" s="46">
        <v>76</v>
      </c>
      <c r="N20" s="46">
        <v>80</v>
      </c>
      <c r="O20" s="46">
        <v>61</v>
      </c>
      <c r="P20" s="46">
        <v>96</v>
      </c>
      <c r="Q20" s="46">
        <v>28</v>
      </c>
      <c r="R20" s="46">
        <v>91</v>
      </c>
      <c r="S20" s="46">
        <v>82</v>
      </c>
      <c r="T20" s="46">
        <v>91</v>
      </c>
      <c r="U20" s="46">
        <v>65</v>
      </c>
      <c r="V20" s="46">
        <v>90</v>
      </c>
      <c r="W20" s="46">
        <v>110</v>
      </c>
      <c r="X20" s="46">
        <v>95</v>
      </c>
      <c r="Y20" s="46">
        <v>45</v>
      </c>
      <c r="Z20" s="45" t="str">
        <f t="shared" si="7"/>
        <v>Gloucestershire Constabulary</v>
      </c>
      <c r="AA20" s="4">
        <f t="shared" si="0"/>
        <v>1.345679012345679</v>
      </c>
      <c r="AB20" s="4">
        <f t="shared" si="1"/>
        <v>0.96774193548387089</v>
      </c>
      <c r="AC20" s="4">
        <f t="shared" si="2"/>
        <v>0.85074626865671643</v>
      </c>
      <c r="AD20" s="4">
        <f t="shared" si="3"/>
        <v>0.35443037974683544</v>
      </c>
      <c r="AE20" s="4">
        <f t="shared" si="4"/>
        <v>0.73863636363636365</v>
      </c>
      <c r="AF20" s="4">
        <f t="shared" si="5"/>
        <v>0.4576271186440678</v>
      </c>
      <c r="AG20" s="17" t="str">
        <f t="shared" si="6"/>
        <v>Gloucestershire Constabulary</v>
      </c>
    </row>
    <row r="21" spans="1:33" x14ac:dyDescent="0.25">
      <c r="A21" s="13" t="s">
        <v>47</v>
      </c>
      <c r="B21" s="46">
        <v>67</v>
      </c>
      <c r="C21" s="46">
        <v>46</v>
      </c>
      <c r="D21" s="46">
        <v>54</v>
      </c>
      <c r="E21" s="46">
        <v>33</v>
      </c>
      <c r="F21" s="46">
        <v>62</v>
      </c>
      <c r="G21" s="46">
        <v>32</v>
      </c>
      <c r="H21" s="46">
        <v>54</v>
      </c>
      <c r="I21" s="46">
        <v>30</v>
      </c>
      <c r="J21" s="46">
        <v>45</v>
      </c>
      <c r="K21" s="46">
        <v>32</v>
      </c>
      <c r="L21" s="46">
        <v>47</v>
      </c>
      <c r="M21" s="46">
        <v>16</v>
      </c>
      <c r="N21" s="46">
        <v>43</v>
      </c>
      <c r="O21" s="46">
        <v>38</v>
      </c>
      <c r="P21" s="46">
        <v>59</v>
      </c>
      <c r="Q21" s="46">
        <v>21</v>
      </c>
      <c r="R21" s="46">
        <v>56</v>
      </c>
      <c r="S21" s="46">
        <v>67</v>
      </c>
      <c r="T21" s="46">
        <v>56</v>
      </c>
      <c r="U21" s="46">
        <v>7</v>
      </c>
      <c r="V21" s="46">
        <v>66</v>
      </c>
      <c r="W21" s="46">
        <v>45</v>
      </c>
      <c r="X21" s="46">
        <v>42</v>
      </c>
      <c r="Y21" s="46">
        <v>8</v>
      </c>
      <c r="Z21" s="45" t="str">
        <f t="shared" si="7"/>
        <v>Grampian Police</v>
      </c>
      <c r="AA21" s="4">
        <f t="shared" si="0"/>
        <v>0.59281437125748504</v>
      </c>
      <c r="AB21" s="4">
        <f t="shared" si="1"/>
        <v>0.60810810810810811</v>
      </c>
      <c r="AC21" s="4">
        <f t="shared" si="2"/>
        <v>0.38709677419354838</v>
      </c>
      <c r="AD21" s="4">
        <f t="shared" si="3"/>
        <v>0.45</v>
      </c>
      <c r="AE21" s="4">
        <f t="shared" si="4"/>
        <v>0.11731843575418995</v>
      </c>
      <c r="AF21" s="4">
        <f t="shared" si="5"/>
        <v>0.15686274509803921</v>
      </c>
      <c r="AG21" s="17" t="str">
        <f t="shared" si="6"/>
        <v>Grampian Police</v>
      </c>
    </row>
    <row r="22" spans="1:33" x14ac:dyDescent="0.25">
      <c r="A22" s="13" t="s">
        <v>48</v>
      </c>
      <c r="B22" s="46">
        <v>330</v>
      </c>
      <c r="C22" s="46">
        <v>493</v>
      </c>
      <c r="D22" s="46">
        <v>344</v>
      </c>
      <c r="E22" s="46">
        <v>337</v>
      </c>
      <c r="F22" s="46">
        <v>457</v>
      </c>
      <c r="G22" s="46">
        <v>393</v>
      </c>
      <c r="H22" s="46">
        <v>319</v>
      </c>
      <c r="I22" s="46">
        <v>355</v>
      </c>
      <c r="J22" s="46">
        <v>488</v>
      </c>
      <c r="K22" s="46">
        <v>412</v>
      </c>
      <c r="L22" s="46">
        <v>359</v>
      </c>
      <c r="M22" s="46">
        <v>294</v>
      </c>
      <c r="N22" s="46">
        <v>371</v>
      </c>
      <c r="O22" s="46">
        <v>340</v>
      </c>
      <c r="P22" s="46">
        <v>284</v>
      </c>
      <c r="Q22" s="46">
        <v>115</v>
      </c>
      <c r="R22" s="46">
        <v>482</v>
      </c>
      <c r="S22" s="46">
        <v>492</v>
      </c>
      <c r="T22" s="46">
        <v>485</v>
      </c>
      <c r="U22" s="46">
        <v>213</v>
      </c>
      <c r="V22" s="46">
        <v>473</v>
      </c>
      <c r="W22" s="46">
        <v>461</v>
      </c>
      <c r="X22" s="46">
        <v>443</v>
      </c>
      <c r="Y22" s="46">
        <v>240</v>
      </c>
      <c r="Z22" s="45" t="str">
        <f t="shared" si="7"/>
        <v>Greater Manchester Police</v>
      </c>
      <c r="AA22" s="4">
        <f t="shared" si="0"/>
        <v>0.86632390745501286</v>
      </c>
      <c r="AB22" s="4">
        <f t="shared" si="1"/>
        <v>0.91103507271171935</v>
      </c>
      <c r="AC22" s="4">
        <f t="shared" si="2"/>
        <v>0.70055599682287528</v>
      </c>
      <c r="AD22" s="4">
        <f t="shared" si="3"/>
        <v>0.34673366834170855</v>
      </c>
      <c r="AE22" s="4">
        <f t="shared" si="4"/>
        <v>0.43797121315969845</v>
      </c>
      <c r="AF22" s="4">
        <f t="shared" si="5"/>
        <v>0.52287581699346408</v>
      </c>
      <c r="AG22" s="17" t="str">
        <f t="shared" si="6"/>
        <v>Greater Manchester Police</v>
      </c>
    </row>
    <row r="23" spans="1:33" x14ac:dyDescent="0.25">
      <c r="A23" s="13" t="s">
        <v>49</v>
      </c>
      <c r="B23" s="46">
        <v>88</v>
      </c>
      <c r="C23" s="46">
        <v>79</v>
      </c>
      <c r="D23" s="46">
        <v>88</v>
      </c>
      <c r="E23" s="46">
        <v>63</v>
      </c>
      <c r="F23" s="46">
        <v>78</v>
      </c>
      <c r="G23" s="46">
        <v>72</v>
      </c>
      <c r="H23" s="46">
        <v>65</v>
      </c>
      <c r="I23" s="46">
        <v>60</v>
      </c>
      <c r="J23" s="46">
        <v>74</v>
      </c>
      <c r="K23" s="46">
        <v>78</v>
      </c>
      <c r="L23" s="46">
        <v>68</v>
      </c>
      <c r="M23" s="46">
        <v>43</v>
      </c>
      <c r="N23" s="46">
        <v>75</v>
      </c>
      <c r="O23" s="46">
        <v>72</v>
      </c>
      <c r="P23" s="46">
        <v>69</v>
      </c>
      <c r="Q23" s="46"/>
      <c r="R23" s="46">
        <v>61</v>
      </c>
      <c r="S23" s="46">
        <v>54</v>
      </c>
      <c r="T23" s="46">
        <v>77</v>
      </c>
      <c r="U23" s="46"/>
      <c r="V23" s="46">
        <v>63</v>
      </c>
      <c r="W23" s="46">
        <v>59</v>
      </c>
      <c r="X23" s="46">
        <v>94</v>
      </c>
      <c r="Y23" s="46"/>
      <c r="Z23" s="45" t="str">
        <f t="shared" si="7"/>
        <v>Gwent Police</v>
      </c>
      <c r="AA23" s="4">
        <f t="shared" si="0"/>
        <v>0.74117647058823533</v>
      </c>
      <c r="AB23" s="4">
        <f t="shared" si="1"/>
        <v>0.83720930232558133</v>
      </c>
      <c r="AC23" s="4">
        <f t="shared" si="2"/>
        <v>0.58636363636363642</v>
      </c>
      <c r="AD23" s="4">
        <f t="shared" si="3"/>
        <v>0</v>
      </c>
      <c r="AE23" s="4">
        <f t="shared" si="4"/>
        <v>0</v>
      </c>
      <c r="AF23" s="4">
        <f t="shared" si="5"/>
        <v>0</v>
      </c>
      <c r="AG23" s="14" t="str">
        <f t="shared" si="6"/>
        <v>Gwent Police</v>
      </c>
    </row>
    <row r="24" spans="1:33" x14ac:dyDescent="0.25">
      <c r="A24" s="13" t="s">
        <v>50</v>
      </c>
      <c r="B24" s="46">
        <v>479</v>
      </c>
      <c r="C24" s="46">
        <v>415</v>
      </c>
      <c r="D24" s="46">
        <v>332</v>
      </c>
      <c r="E24" s="46">
        <v>427</v>
      </c>
      <c r="F24" s="46">
        <v>359</v>
      </c>
      <c r="G24" s="46">
        <v>334</v>
      </c>
      <c r="H24" s="46">
        <v>326</v>
      </c>
      <c r="I24" s="46">
        <v>288</v>
      </c>
      <c r="J24" s="46">
        <v>429</v>
      </c>
      <c r="K24" s="46">
        <v>338</v>
      </c>
      <c r="L24" s="46">
        <v>347</v>
      </c>
      <c r="M24" s="46">
        <v>281</v>
      </c>
      <c r="N24" s="46">
        <v>337</v>
      </c>
      <c r="O24" s="46">
        <v>350</v>
      </c>
      <c r="P24" s="46">
        <v>388</v>
      </c>
      <c r="Q24" s="46">
        <v>138</v>
      </c>
      <c r="R24" s="46">
        <v>416</v>
      </c>
      <c r="S24" s="46">
        <v>439</v>
      </c>
      <c r="T24" s="46">
        <v>334</v>
      </c>
      <c r="U24" s="46">
        <v>215</v>
      </c>
      <c r="V24" s="46">
        <v>391</v>
      </c>
      <c r="W24" s="46">
        <v>438</v>
      </c>
      <c r="X24" s="46">
        <v>423</v>
      </c>
      <c r="Y24" s="46">
        <v>287</v>
      </c>
      <c r="Z24" s="45" t="str">
        <f t="shared" si="7"/>
        <v>Hampshire Constabulary</v>
      </c>
      <c r="AA24" s="4">
        <f t="shared" si="0"/>
        <v>1.0448613376835236</v>
      </c>
      <c r="AB24" s="4">
        <f t="shared" si="1"/>
        <v>0.84789008832188417</v>
      </c>
      <c r="AC24" s="4">
        <f t="shared" si="2"/>
        <v>0.75673249551166966</v>
      </c>
      <c r="AD24" s="4">
        <f t="shared" si="3"/>
        <v>0.38511627906976748</v>
      </c>
      <c r="AE24" s="4">
        <f t="shared" si="4"/>
        <v>0.54247266610597145</v>
      </c>
      <c r="AF24" s="4">
        <f t="shared" si="5"/>
        <v>0.68769968051118213</v>
      </c>
      <c r="AG24" s="17" t="str">
        <f t="shared" si="6"/>
        <v>Hampshire Constabulary</v>
      </c>
    </row>
    <row r="25" spans="1:33" x14ac:dyDescent="0.25">
      <c r="A25" s="13" t="s">
        <v>51</v>
      </c>
      <c r="B25" s="46">
        <v>269</v>
      </c>
      <c r="C25" s="46">
        <v>248</v>
      </c>
      <c r="D25" s="46">
        <v>227</v>
      </c>
      <c r="E25" s="46">
        <v>215</v>
      </c>
      <c r="F25" s="46">
        <v>208</v>
      </c>
      <c r="G25" s="46">
        <v>242</v>
      </c>
      <c r="H25" s="46">
        <v>200</v>
      </c>
      <c r="I25" s="46">
        <v>191</v>
      </c>
      <c r="J25" s="46">
        <v>245</v>
      </c>
      <c r="K25" s="46">
        <v>216</v>
      </c>
      <c r="L25" s="46">
        <v>225</v>
      </c>
      <c r="M25" s="46">
        <v>151</v>
      </c>
      <c r="N25" s="46">
        <v>234</v>
      </c>
      <c r="O25" s="46">
        <v>223</v>
      </c>
      <c r="P25" s="46">
        <v>187</v>
      </c>
      <c r="Q25" s="46">
        <v>79</v>
      </c>
      <c r="R25" s="46">
        <v>218</v>
      </c>
      <c r="S25" s="46">
        <v>285</v>
      </c>
      <c r="T25" s="46">
        <v>194</v>
      </c>
      <c r="U25" s="46">
        <v>97</v>
      </c>
      <c r="V25" s="46">
        <v>260</v>
      </c>
      <c r="W25" s="46">
        <v>272</v>
      </c>
      <c r="X25" s="46">
        <v>247</v>
      </c>
      <c r="Y25" s="46">
        <v>147</v>
      </c>
      <c r="Z25" s="45" t="str">
        <f t="shared" si="7"/>
        <v>Hertfordshire Constabulary</v>
      </c>
      <c r="AA25" s="4">
        <f t="shared" si="0"/>
        <v>0.86693548387096775</v>
      </c>
      <c r="AB25" s="4">
        <f t="shared" si="1"/>
        <v>0.8815384615384616</v>
      </c>
      <c r="AC25" s="4">
        <f t="shared" si="2"/>
        <v>0.66034985422740533</v>
      </c>
      <c r="AD25" s="4">
        <f t="shared" si="3"/>
        <v>0.36801242236024845</v>
      </c>
      <c r="AE25" s="4">
        <f t="shared" si="4"/>
        <v>0.41750358680057387</v>
      </c>
      <c r="AF25" s="4">
        <f t="shared" si="5"/>
        <v>0.56611039794608464</v>
      </c>
      <c r="AG25" s="17" t="str">
        <f t="shared" si="6"/>
        <v>Hertfordshire Constabulary</v>
      </c>
    </row>
    <row r="26" spans="1:33" x14ac:dyDescent="0.25">
      <c r="A26" s="13" t="s">
        <v>52</v>
      </c>
      <c r="B26" s="46">
        <v>252</v>
      </c>
      <c r="C26" s="46">
        <v>229</v>
      </c>
      <c r="D26" s="46">
        <v>255</v>
      </c>
      <c r="E26" s="46">
        <v>234</v>
      </c>
      <c r="F26" s="46">
        <v>224</v>
      </c>
      <c r="G26" s="46">
        <v>199</v>
      </c>
      <c r="H26" s="46">
        <v>218</v>
      </c>
      <c r="I26" s="46">
        <v>188</v>
      </c>
      <c r="J26" s="46">
        <v>256</v>
      </c>
      <c r="K26" s="46">
        <v>243</v>
      </c>
      <c r="L26" s="46">
        <v>246</v>
      </c>
      <c r="M26" s="46">
        <v>146</v>
      </c>
      <c r="N26" s="46">
        <v>235</v>
      </c>
      <c r="O26" s="46">
        <v>226</v>
      </c>
      <c r="P26" s="46">
        <v>232</v>
      </c>
      <c r="Q26" s="46">
        <v>59</v>
      </c>
      <c r="R26" s="46">
        <v>253</v>
      </c>
      <c r="S26" s="46">
        <v>296</v>
      </c>
      <c r="T26" s="46">
        <v>263</v>
      </c>
      <c r="U26" s="46">
        <v>108</v>
      </c>
      <c r="V26" s="46">
        <v>286</v>
      </c>
      <c r="W26" s="46">
        <v>225</v>
      </c>
      <c r="X26" s="46">
        <v>236</v>
      </c>
      <c r="Y26" s="46">
        <v>174</v>
      </c>
      <c r="Z26" s="45" t="str">
        <f t="shared" si="7"/>
        <v>Humberside Police</v>
      </c>
      <c r="AA26" s="4">
        <f t="shared" si="0"/>
        <v>0.95380434782608692</v>
      </c>
      <c r="AB26" s="4">
        <f t="shared" si="1"/>
        <v>0.87987519500780031</v>
      </c>
      <c r="AC26" s="4">
        <f t="shared" si="2"/>
        <v>0.5879194630872483</v>
      </c>
      <c r="AD26" s="4">
        <f t="shared" si="3"/>
        <v>0.25541125541125542</v>
      </c>
      <c r="AE26" s="4">
        <f t="shared" si="4"/>
        <v>0.39901477832512311</v>
      </c>
      <c r="AF26" s="4">
        <f t="shared" si="5"/>
        <v>0.6987951807228916</v>
      </c>
      <c r="AG26" s="17" t="str">
        <f t="shared" si="6"/>
        <v>Humberside Police</v>
      </c>
    </row>
    <row r="27" spans="1:33" x14ac:dyDescent="0.25">
      <c r="A27" s="13" t="s">
        <v>53</v>
      </c>
      <c r="B27" s="46">
        <v>586</v>
      </c>
      <c r="C27" s="46">
        <v>522</v>
      </c>
      <c r="D27" s="46">
        <v>445</v>
      </c>
      <c r="E27" s="46">
        <v>523</v>
      </c>
      <c r="F27" s="46">
        <v>424</v>
      </c>
      <c r="G27" s="46">
        <v>461</v>
      </c>
      <c r="H27" s="46">
        <v>402</v>
      </c>
      <c r="I27" s="46">
        <v>444</v>
      </c>
      <c r="J27" s="46">
        <v>547</v>
      </c>
      <c r="K27" s="46">
        <v>424</v>
      </c>
      <c r="L27" s="46">
        <v>454</v>
      </c>
      <c r="M27" s="46">
        <v>322</v>
      </c>
      <c r="N27" s="46">
        <v>479</v>
      </c>
      <c r="O27" s="46">
        <v>448</v>
      </c>
      <c r="P27" s="46">
        <v>431</v>
      </c>
      <c r="Q27" s="46">
        <v>146</v>
      </c>
      <c r="R27" s="46">
        <v>536</v>
      </c>
      <c r="S27" s="46">
        <v>534</v>
      </c>
      <c r="T27" s="46">
        <v>471</v>
      </c>
      <c r="U27" s="46">
        <v>249</v>
      </c>
      <c r="V27" s="46">
        <v>642</v>
      </c>
      <c r="W27" s="46">
        <v>494</v>
      </c>
      <c r="X27" s="46">
        <v>452</v>
      </c>
      <c r="Y27" s="46">
        <v>360</v>
      </c>
      <c r="Z27" s="45" t="str">
        <f t="shared" si="7"/>
        <v>Kent Police</v>
      </c>
      <c r="AA27" s="4">
        <f t="shared" si="0"/>
        <v>1.0103026400515134</v>
      </c>
      <c r="AB27" s="4">
        <f t="shared" si="1"/>
        <v>1.034965034965035</v>
      </c>
      <c r="AC27" s="4">
        <f t="shared" si="2"/>
        <v>0.67789473684210522</v>
      </c>
      <c r="AD27" s="4">
        <f t="shared" si="3"/>
        <v>0.32253313696612662</v>
      </c>
      <c r="AE27" s="4">
        <f t="shared" si="4"/>
        <v>0.48475016223231671</v>
      </c>
      <c r="AF27" s="4">
        <f t="shared" si="5"/>
        <v>0.68010075566750627</v>
      </c>
      <c r="AG27" s="17" t="str">
        <f t="shared" si="6"/>
        <v>Kent Police</v>
      </c>
    </row>
    <row r="28" spans="1:33" x14ac:dyDescent="0.25">
      <c r="A28" s="13" t="s">
        <v>54</v>
      </c>
      <c r="B28" s="46">
        <v>400</v>
      </c>
      <c r="C28" s="46">
        <v>353</v>
      </c>
      <c r="D28" s="46">
        <v>342</v>
      </c>
      <c r="E28" s="46">
        <v>305</v>
      </c>
      <c r="F28" s="46">
        <v>314</v>
      </c>
      <c r="G28" s="46">
        <v>322</v>
      </c>
      <c r="H28" s="46">
        <v>304</v>
      </c>
      <c r="I28" s="46">
        <v>368</v>
      </c>
      <c r="J28" s="46">
        <v>362</v>
      </c>
      <c r="K28" s="46">
        <v>348</v>
      </c>
      <c r="L28" s="46">
        <v>323</v>
      </c>
      <c r="M28" s="46">
        <v>229</v>
      </c>
      <c r="N28" s="46">
        <v>346</v>
      </c>
      <c r="O28" s="46">
        <v>359</v>
      </c>
      <c r="P28" s="46">
        <v>337</v>
      </c>
      <c r="Q28" s="46">
        <v>92</v>
      </c>
      <c r="R28" s="46">
        <v>387</v>
      </c>
      <c r="S28" s="46">
        <v>473</v>
      </c>
      <c r="T28" s="46">
        <v>357</v>
      </c>
      <c r="U28" s="46">
        <v>193</v>
      </c>
      <c r="V28" s="46">
        <v>374</v>
      </c>
      <c r="W28" s="46">
        <v>410</v>
      </c>
      <c r="X28" s="46">
        <v>347</v>
      </c>
      <c r="Y28" s="46">
        <v>237</v>
      </c>
      <c r="Z28" s="45" t="str">
        <f t="shared" si="7"/>
        <v>Lancashire Constabulary</v>
      </c>
      <c r="AA28" s="4">
        <f t="shared" si="0"/>
        <v>0.83561643835616439</v>
      </c>
      <c r="AB28" s="4">
        <f t="shared" si="1"/>
        <v>1.1744680851063831</v>
      </c>
      <c r="AC28" s="4">
        <f t="shared" si="2"/>
        <v>0.66505324298160695</v>
      </c>
      <c r="AD28" s="4">
        <f t="shared" si="3"/>
        <v>0.26487523992322459</v>
      </c>
      <c r="AE28" s="4">
        <f t="shared" si="4"/>
        <v>0.47576006573541491</v>
      </c>
      <c r="AF28" s="4">
        <f t="shared" si="5"/>
        <v>0.62864721485411146</v>
      </c>
      <c r="AG28" s="17" t="str">
        <f t="shared" si="6"/>
        <v>Lancashire Constabulary</v>
      </c>
    </row>
    <row r="29" spans="1:33" x14ac:dyDescent="0.25">
      <c r="A29" s="13" t="s">
        <v>55</v>
      </c>
      <c r="B29" s="46">
        <v>188</v>
      </c>
      <c r="C29" s="46">
        <v>162</v>
      </c>
      <c r="D29" s="46">
        <v>144</v>
      </c>
      <c r="E29" s="46">
        <v>144</v>
      </c>
      <c r="F29" s="46">
        <v>164</v>
      </c>
      <c r="G29" s="46">
        <v>134</v>
      </c>
      <c r="H29" s="46">
        <v>129</v>
      </c>
      <c r="I29" s="46">
        <v>131</v>
      </c>
      <c r="J29" s="46">
        <v>176</v>
      </c>
      <c r="K29" s="46">
        <v>157</v>
      </c>
      <c r="L29" s="46">
        <v>160</v>
      </c>
      <c r="M29" s="46">
        <v>105</v>
      </c>
      <c r="N29" s="46">
        <v>171</v>
      </c>
      <c r="O29" s="46">
        <v>162</v>
      </c>
      <c r="P29" s="46">
        <v>144</v>
      </c>
      <c r="Q29" s="46">
        <v>42</v>
      </c>
      <c r="R29" s="46">
        <v>181</v>
      </c>
      <c r="S29" s="46">
        <v>208</v>
      </c>
      <c r="T29" s="46">
        <v>169</v>
      </c>
      <c r="U29" s="46">
        <v>86</v>
      </c>
      <c r="V29" s="46">
        <v>208</v>
      </c>
      <c r="W29" s="46">
        <v>222</v>
      </c>
      <c r="X29" s="46">
        <v>155</v>
      </c>
      <c r="Y29" s="46">
        <v>109</v>
      </c>
      <c r="Z29" s="45" t="str">
        <f t="shared" si="7"/>
        <v>Leicestershire Constabulary</v>
      </c>
      <c r="AA29" s="4">
        <f t="shared" si="0"/>
        <v>0.87449392712550611</v>
      </c>
      <c r="AB29" s="4">
        <f t="shared" si="1"/>
        <v>0.92037470725995307</v>
      </c>
      <c r="AC29" s="4">
        <f t="shared" si="2"/>
        <v>0.63894523326572006</v>
      </c>
      <c r="AD29" s="4">
        <f t="shared" si="3"/>
        <v>0.26415094339622641</v>
      </c>
      <c r="AE29" s="4">
        <f t="shared" si="4"/>
        <v>0.46236559139784944</v>
      </c>
      <c r="AF29" s="4">
        <f t="shared" si="5"/>
        <v>0.55897435897435899</v>
      </c>
      <c r="AG29" s="17" t="str">
        <f t="shared" si="6"/>
        <v>Leicestershire Constabulary</v>
      </c>
    </row>
    <row r="30" spans="1:33" x14ac:dyDescent="0.25">
      <c r="A30" s="13" t="s">
        <v>56</v>
      </c>
      <c r="B30" s="46">
        <v>205</v>
      </c>
      <c r="C30" s="46">
        <v>174</v>
      </c>
      <c r="D30" s="46">
        <v>213</v>
      </c>
      <c r="E30" s="46">
        <v>177</v>
      </c>
      <c r="F30" s="46">
        <v>171</v>
      </c>
      <c r="G30" s="46">
        <v>206</v>
      </c>
      <c r="H30" s="46">
        <v>173</v>
      </c>
      <c r="I30" s="46">
        <v>180</v>
      </c>
      <c r="J30" s="46">
        <v>213</v>
      </c>
      <c r="K30" s="46">
        <v>159</v>
      </c>
      <c r="L30" s="46">
        <v>168</v>
      </c>
      <c r="M30" s="46">
        <v>153</v>
      </c>
      <c r="N30" s="46">
        <v>194</v>
      </c>
      <c r="O30" s="46">
        <v>201</v>
      </c>
      <c r="P30" s="46">
        <v>206</v>
      </c>
      <c r="Q30" s="46">
        <v>46</v>
      </c>
      <c r="R30" s="46">
        <v>187</v>
      </c>
      <c r="S30" s="46">
        <v>192</v>
      </c>
      <c r="T30" s="46">
        <v>196</v>
      </c>
      <c r="U30" s="46">
        <v>101</v>
      </c>
      <c r="V30" s="46">
        <v>218</v>
      </c>
      <c r="W30" s="46">
        <v>214</v>
      </c>
      <c r="X30" s="46">
        <v>213</v>
      </c>
      <c r="Y30" s="46">
        <v>119</v>
      </c>
      <c r="Z30" s="45" t="str">
        <f t="shared" si="7"/>
        <v>Lincolnshire Police</v>
      </c>
      <c r="AA30" s="4">
        <f t="shared" si="0"/>
        <v>0.89695945945945943</v>
      </c>
      <c r="AB30" s="4">
        <f t="shared" si="1"/>
        <v>0.98181818181818181</v>
      </c>
      <c r="AC30" s="4">
        <f t="shared" si="2"/>
        <v>0.85</v>
      </c>
      <c r="AD30" s="4">
        <f t="shared" si="3"/>
        <v>0.22961730449251247</v>
      </c>
      <c r="AE30" s="4">
        <f t="shared" si="4"/>
        <v>0.52695652173913043</v>
      </c>
      <c r="AF30" s="4">
        <f t="shared" si="5"/>
        <v>0.55348837209302326</v>
      </c>
      <c r="AG30" s="17" t="str">
        <f t="shared" si="6"/>
        <v>Lincolnshire Police</v>
      </c>
    </row>
    <row r="31" spans="1:33" x14ac:dyDescent="0.25">
      <c r="A31" s="13" t="s">
        <v>57</v>
      </c>
      <c r="B31" s="46">
        <v>214</v>
      </c>
      <c r="C31" s="46">
        <v>143</v>
      </c>
      <c r="D31" s="46">
        <v>130</v>
      </c>
      <c r="E31" s="46">
        <v>102</v>
      </c>
      <c r="F31" s="46">
        <v>206</v>
      </c>
      <c r="G31" s="46">
        <v>139</v>
      </c>
      <c r="H31" s="46">
        <v>122</v>
      </c>
      <c r="I31" s="46">
        <v>96</v>
      </c>
      <c r="J31" s="46">
        <v>163</v>
      </c>
      <c r="K31" s="46">
        <v>158</v>
      </c>
      <c r="L31" s="46">
        <v>146</v>
      </c>
      <c r="M31" s="46">
        <v>81</v>
      </c>
      <c r="N31" s="46">
        <v>148</v>
      </c>
      <c r="O31" s="46">
        <v>142</v>
      </c>
      <c r="P31" s="46">
        <v>150</v>
      </c>
      <c r="Q31" s="46">
        <v>23</v>
      </c>
      <c r="R31" s="46">
        <v>167</v>
      </c>
      <c r="S31" s="46">
        <v>145</v>
      </c>
      <c r="T31" s="46">
        <v>157</v>
      </c>
      <c r="U31" s="46">
        <v>55</v>
      </c>
      <c r="V31" s="46">
        <v>192</v>
      </c>
      <c r="W31" s="46">
        <v>209</v>
      </c>
      <c r="X31" s="46">
        <v>138</v>
      </c>
      <c r="Y31" s="46">
        <v>78</v>
      </c>
      <c r="Z31" s="45" t="str">
        <f t="shared" si="7"/>
        <v>Lothian and Borders Police</v>
      </c>
      <c r="AA31" s="4">
        <f t="shared" si="0"/>
        <v>0.62833675564681724</v>
      </c>
      <c r="AB31" s="4">
        <f t="shared" si="1"/>
        <v>0.61670235546038543</v>
      </c>
      <c r="AC31" s="4">
        <f t="shared" si="2"/>
        <v>0.52034261241970026</v>
      </c>
      <c r="AD31" s="4">
        <f t="shared" si="3"/>
        <v>0.15681818181818183</v>
      </c>
      <c r="AE31" s="4">
        <f t="shared" si="4"/>
        <v>0.35181236673773986</v>
      </c>
      <c r="AF31" s="4">
        <f t="shared" si="5"/>
        <v>0.43413729128014844</v>
      </c>
      <c r="AG31" s="17" t="str">
        <f t="shared" si="6"/>
        <v>Lothian and Borders Police</v>
      </c>
    </row>
    <row r="32" spans="1:33" x14ac:dyDescent="0.25">
      <c r="A32" s="13" t="s">
        <v>58</v>
      </c>
      <c r="B32" s="46">
        <v>257</v>
      </c>
      <c r="C32" s="46">
        <v>182</v>
      </c>
      <c r="D32" s="46">
        <v>242</v>
      </c>
      <c r="E32" s="46">
        <v>261</v>
      </c>
      <c r="F32" s="46">
        <v>177</v>
      </c>
      <c r="G32" s="46">
        <v>238</v>
      </c>
      <c r="H32" s="46">
        <v>230</v>
      </c>
      <c r="I32" s="46">
        <v>213</v>
      </c>
      <c r="J32" s="46">
        <v>287</v>
      </c>
      <c r="K32" s="46">
        <v>239</v>
      </c>
      <c r="L32" s="46">
        <v>218</v>
      </c>
      <c r="M32" s="46">
        <v>177</v>
      </c>
      <c r="N32" s="46">
        <v>195</v>
      </c>
      <c r="O32" s="46">
        <v>208</v>
      </c>
      <c r="P32" s="46">
        <v>201</v>
      </c>
      <c r="Q32" s="46">
        <v>82</v>
      </c>
      <c r="R32" s="46">
        <v>228</v>
      </c>
      <c r="S32" s="46">
        <v>295</v>
      </c>
      <c r="T32" s="46">
        <v>244</v>
      </c>
      <c r="U32" s="46">
        <v>139</v>
      </c>
      <c r="V32" s="46">
        <v>256</v>
      </c>
      <c r="W32" s="46">
        <v>268</v>
      </c>
      <c r="X32" s="46">
        <v>231</v>
      </c>
      <c r="Y32" s="46">
        <v>159</v>
      </c>
      <c r="Z32" s="45" t="str">
        <f t="shared" si="7"/>
        <v>Merseyside Police</v>
      </c>
      <c r="AA32" s="4">
        <f t="shared" si="0"/>
        <v>1.1497797356828194</v>
      </c>
      <c r="AB32" s="4">
        <f t="shared" si="1"/>
        <v>0.99069767441860468</v>
      </c>
      <c r="AC32" s="4">
        <f t="shared" si="2"/>
        <v>0.71370967741935487</v>
      </c>
      <c r="AD32" s="4">
        <f t="shared" si="3"/>
        <v>0.4072847682119205</v>
      </c>
      <c r="AE32" s="4">
        <f t="shared" si="4"/>
        <v>0.54367666232073009</v>
      </c>
      <c r="AF32" s="4">
        <f t="shared" si="5"/>
        <v>0.63178807947019866</v>
      </c>
      <c r="AG32" s="17" t="str">
        <f t="shared" si="6"/>
        <v>Merseyside Police</v>
      </c>
    </row>
    <row r="33" spans="1:33" x14ac:dyDescent="0.25">
      <c r="A33" s="13" t="s">
        <v>59</v>
      </c>
      <c r="B33" s="46">
        <v>2719</v>
      </c>
      <c r="C33" s="46">
        <v>2470</v>
      </c>
      <c r="D33" s="46">
        <v>2241</v>
      </c>
      <c r="E33" s="46">
        <v>2270</v>
      </c>
      <c r="F33" s="46">
        <v>2405</v>
      </c>
      <c r="G33" s="46">
        <v>2251</v>
      </c>
      <c r="H33" s="46">
        <v>2266</v>
      </c>
      <c r="I33" s="46">
        <v>2197</v>
      </c>
      <c r="J33" s="46">
        <v>2667</v>
      </c>
      <c r="K33" s="46">
        <v>2277</v>
      </c>
      <c r="L33" s="46">
        <v>2408</v>
      </c>
      <c r="M33" s="46">
        <v>1624</v>
      </c>
      <c r="N33" s="46">
        <v>2708</v>
      </c>
      <c r="O33" s="46">
        <v>2375</v>
      </c>
      <c r="P33" s="46">
        <v>2202</v>
      </c>
      <c r="Q33" s="46">
        <v>848</v>
      </c>
      <c r="R33" s="46">
        <v>2688</v>
      </c>
      <c r="S33" s="46">
        <v>2791</v>
      </c>
      <c r="T33" s="46">
        <v>2561</v>
      </c>
      <c r="U33" s="46">
        <v>1528</v>
      </c>
      <c r="V33" s="46">
        <v>2869</v>
      </c>
      <c r="W33" s="46">
        <v>2812</v>
      </c>
      <c r="X33" s="46">
        <v>2662</v>
      </c>
      <c r="Y33" s="46">
        <v>1841</v>
      </c>
      <c r="Z33" s="45" t="str">
        <f t="shared" si="7"/>
        <v>Metropolitan Police</v>
      </c>
      <c r="AA33" s="4">
        <f t="shared" si="0"/>
        <v>0.91655450874831768</v>
      </c>
      <c r="AB33" s="4">
        <f t="shared" si="1"/>
        <v>0.95218145044784741</v>
      </c>
      <c r="AC33" s="4">
        <f t="shared" si="2"/>
        <v>0.66267682263329708</v>
      </c>
      <c r="AD33" s="4">
        <f t="shared" si="3"/>
        <v>0.34921070693205214</v>
      </c>
      <c r="AE33" s="4">
        <f t="shared" si="4"/>
        <v>0.57014925373134329</v>
      </c>
      <c r="AF33" s="4">
        <f t="shared" si="5"/>
        <v>0.66199208917655517</v>
      </c>
      <c r="AG33" s="17" t="str">
        <f t="shared" si="6"/>
        <v>Metropolitan Police</v>
      </c>
    </row>
    <row r="34" spans="1:33" x14ac:dyDescent="0.25">
      <c r="A34" s="13" t="s">
        <v>60</v>
      </c>
      <c r="B34" s="46">
        <v>224</v>
      </c>
      <c r="C34" s="46">
        <v>231</v>
      </c>
      <c r="D34" s="46">
        <v>192</v>
      </c>
      <c r="E34" s="46">
        <v>192</v>
      </c>
      <c r="F34" s="46">
        <v>184</v>
      </c>
      <c r="G34" s="46">
        <v>161</v>
      </c>
      <c r="H34" s="46">
        <v>138</v>
      </c>
      <c r="I34" s="46">
        <v>156</v>
      </c>
      <c r="J34" s="46">
        <v>171</v>
      </c>
      <c r="K34" s="46">
        <v>134</v>
      </c>
      <c r="L34" s="46">
        <v>170</v>
      </c>
      <c r="M34" s="46">
        <v>139</v>
      </c>
      <c r="N34" s="46">
        <v>197</v>
      </c>
      <c r="O34" s="46">
        <v>196</v>
      </c>
      <c r="P34" s="46">
        <v>195</v>
      </c>
      <c r="Q34" s="46">
        <v>56</v>
      </c>
      <c r="R34" s="46">
        <v>207</v>
      </c>
      <c r="S34" s="46">
        <v>205</v>
      </c>
      <c r="T34" s="46">
        <v>193</v>
      </c>
      <c r="U34" s="46">
        <v>108</v>
      </c>
      <c r="V34" s="46">
        <v>173</v>
      </c>
      <c r="W34" s="46">
        <v>196</v>
      </c>
      <c r="X34" s="46">
        <v>189</v>
      </c>
      <c r="Y34" s="46">
        <v>136</v>
      </c>
      <c r="Z34" s="45" t="str">
        <f t="shared" si="7"/>
        <v>Norfolk Constabulary</v>
      </c>
      <c r="AA34" s="4">
        <f t="shared" si="0"/>
        <v>0.89026275115919629</v>
      </c>
      <c r="AB34" s="4">
        <f t="shared" si="1"/>
        <v>0.96894409937888204</v>
      </c>
      <c r="AC34" s="4">
        <f t="shared" si="2"/>
        <v>0.87789473684210517</v>
      </c>
      <c r="AD34" s="4">
        <f t="shared" si="3"/>
        <v>0.2857142857142857</v>
      </c>
      <c r="AE34" s="4">
        <f t="shared" si="4"/>
        <v>0.53553719008264467</v>
      </c>
      <c r="AF34" s="4">
        <f t="shared" si="5"/>
        <v>0.73118279569892475</v>
      </c>
      <c r="AG34" s="17" t="str">
        <f t="shared" si="6"/>
        <v>Norfolk Constabulary</v>
      </c>
    </row>
    <row r="35" spans="1:33" x14ac:dyDescent="0.25">
      <c r="A35" s="13" t="s">
        <v>61</v>
      </c>
      <c r="B35" s="46">
        <v>113</v>
      </c>
      <c r="C35" s="46">
        <v>91</v>
      </c>
      <c r="D35" s="46">
        <v>86</v>
      </c>
      <c r="E35" s="46">
        <v>55</v>
      </c>
      <c r="F35" s="46">
        <v>77</v>
      </c>
      <c r="G35" s="46">
        <v>92</v>
      </c>
      <c r="H35" s="46">
        <v>124</v>
      </c>
      <c r="I35" s="46">
        <v>24</v>
      </c>
      <c r="J35" s="46">
        <v>113</v>
      </c>
      <c r="K35" s="46">
        <v>104</v>
      </c>
      <c r="L35" s="46">
        <v>92</v>
      </c>
      <c r="M35" s="46">
        <v>12</v>
      </c>
      <c r="N35" s="46">
        <v>83</v>
      </c>
      <c r="O35" s="46">
        <v>117</v>
      </c>
      <c r="P35" s="46">
        <v>97</v>
      </c>
      <c r="Q35" s="46">
        <v>3</v>
      </c>
      <c r="R35" s="46">
        <v>109</v>
      </c>
      <c r="S35" s="46">
        <v>128</v>
      </c>
      <c r="T35" s="46">
        <v>119</v>
      </c>
      <c r="U35" s="46">
        <v>36</v>
      </c>
      <c r="V35" s="46">
        <v>133</v>
      </c>
      <c r="W35" s="46">
        <v>105</v>
      </c>
      <c r="X35" s="46">
        <v>95</v>
      </c>
      <c r="Y35" s="46">
        <v>35</v>
      </c>
      <c r="Z35" s="45" t="str">
        <f t="shared" si="7"/>
        <v>North Wales Police</v>
      </c>
      <c r="AA35" s="4">
        <f t="shared" si="0"/>
        <v>0.56896551724137934</v>
      </c>
      <c r="AB35" s="4">
        <f t="shared" si="1"/>
        <v>0.24573378839590443</v>
      </c>
      <c r="AC35" s="4">
        <f t="shared" si="2"/>
        <v>0.11650485436893204</v>
      </c>
      <c r="AD35" s="4">
        <f t="shared" si="3"/>
        <v>3.0303030303030304E-2</v>
      </c>
      <c r="AE35" s="4">
        <f t="shared" si="4"/>
        <v>0.3033707865168539</v>
      </c>
      <c r="AF35" s="4">
        <f t="shared" si="5"/>
        <v>0.31531531531531531</v>
      </c>
      <c r="AG35" s="14" t="str">
        <f t="shared" si="6"/>
        <v>North Wales Police</v>
      </c>
    </row>
    <row r="36" spans="1:33" x14ac:dyDescent="0.25">
      <c r="A36" s="13" t="s">
        <v>62</v>
      </c>
      <c r="B36" s="46">
        <v>198</v>
      </c>
      <c r="C36" s="46">
        <v>165</v>
      </c>
      <c r="D36" s="46">
        <v>164</v>
      </c>
      <c r="E36" s="46">
        <v>144</v>
      </c>
      <c r="F36" s="46">
        <v>178</v>
      </c>
      <c r="G36" s="46">
        <v>166</v>
      </c>
      <c r="H36" s="46">
        <v>171</v>
      </c>
      <c r="I36" s="46">
        <v>118</v>
      </c>
      <c r="J36" s="46">
        <v>172</v>
      </c>
      <c r="K36" s="46">
        <v>154</v>
      </c>
      <c r="L36" s="46">
        <v>181</v>
      </c>
      <c r="M36" s="46">
        <v>103</v>
      </c>
      <c r="N36" s="46">
        <v>215</v>
      </c>
      <c r="O36" s="46">
        <v>147</v>
      </c>
      <c r="P36" s="46">
        <v>211</v>
      </c>
      <c r="Q36" s="46">
        <v>34</v>
      </c>
      <c r="R36" s="46">
        <v>220</v>
      </c>
      <c r="S36" s="46">
        <v>248</v>
      </c>
      <c r="T36" s="46">
        <v>175</v>
      </c>
      <c r="U36" s="46">
        <v>82</v>
      </c>
      <c r="V36" s="46">
        <v>277</v>
      </c>
      <c r="W36" s="46">
        <v>192</v>
      </c>
      <c r="X36" s="46">
        <v>142</v>
      </c>
      <c r="Y36" s="46">
        <v>80</v>
      </c>
      <c r="Z36" s="45" t="str">
        <f t="shared" si="7"/>
        <v>North Yorkshire Police</v>
      </c>
      <c r="AA36" s="4">
        <f t="shared" si="0"/>
        <v>0.81973434535104373</v>
      </c>
      <c r="AB36" s="4">
        <f t="shared" si="1"/>
        <v>0.68737864077669908</v>
      </c>
      <c r="AC36" s="4">
        <f t="shared" si="2"/>
        <v>0.60946745562130178</v>
      </c>
      <c r="AD36" s="4">
        <f t="shared" si="3"/>
        <v>0.17801047120418848</v>
      </c>
      <c r="AE36" s="4">
        <f t="shared" si="4"/>
        <v>0.38258164852255055</v>
      </c>
      <c r="AF36" s="4">
        <f t="shared" si="5"/>
        <v>0.39279869067103113</v>
      </c>
      <c r="AG36" s="17" t="str">
        <f t="shared" si="6"/>
        <v>North Yorkshire Police</v>
      </c>
    </row>
    <row r="37" spans="1:33" x14ac:dyDescent="0.25">
      <c r="A37" s="13" t="s">
        <v>63</v>
      </c>
      <c r="B37" s="46">
        <v>100</v>
      </c>
      <c r="C37" s="46">
        <v>131</v>
      </c>
      <c r="D37" s="46">
        <v>104</v>
      </c>
      <c r="E37" s="46"/>
      <c r="F37" s="46">
        <v>96</v>
      </c>
      <c r="G37" s="46">
        <v>108</v>
      </c>
      <c r="H37" s="46">
        <v>113</v>
      </c>
      <c r="I37" s="46"/>
      <c r="J37" s="46">
        <v>112</v>
      </c>
      <c r="K37" s="46">
        <v>117</v>
      </c>
      <c r="L37" s="46">
        <v>99</v>
      </c>
      <c r="M37" s="46"/>
      <c r="N37" s="46">
        <v>115</v>
      </c>
      <c r="O37" s="46">
        <v>82</v>
      </c>
      <c r="P37" s="46">
        <v>118</v>
      </c>
      <c r="Q37" s="46"/>
      <c r="R37" s="46">
        <v>116</v>
      </c>
      <c r="S37" s="46">
        <v>125</v>
      </c>
      <c r="T37" s="46">
        <v>115</v>
      </c>
      <c r="U37" s="46"/>
      <c r="V37" s="46">
        <v>100</v>
      </c>
      <c r="W37" s="46">
        <v>79</v>
      </c>
      <c r="X37" s="46">
        <v>117</v>
      </c>
      <c r="Y37" s="46"/>
      <c r="Z37" s="45" t="str">
        <f t="shared" si="7"/>
        <v>Northamptonshire Police</v>
      </c>
      <c r="AA37" s="4">
        <f t="shared" ref="AA37:AA55" si="8">E37/AVERAGE(B37:D37)</f>
        <v>0</v>
      </c>
      <c r="AB37" s="4">
        <f t="shared" ref="AB37:AB55" si="9">I37/AVERAGE(F37:H37)</f>
        <v>0</v>
      </c>
      <c r="AC37" s="4">
        <f t="shared" ref="AC37:AC55" si="10">M37/AVERAGE(J37:L37)</f>
        <v>0</v>
      </c>
      <c r="AD37" s="4">
        <f t="shared" ref="AD37:AD55" si="11">Q37/AVERAGE(N37:P37)</f>
        <v>0</v>
      </c>
      <c r="AE37" s="4">
        <f t="shared" ref="AE37:AE55" si="12">U37/AVERAGE(R37:T37)</f>
        <v>0</v>
      </c>
      <c r="AF37" s="4">
        <f t="shared" ref="AF37:AF55" si="13">Y37/AVERAGE(V37:X37)</f>
        <v>0</v>
      </c>
      <c r="AG37" s="14" t="str">
        <f t="shared" ref="AG37:AG54" si="14">A37</f>
        <v>Northamptonshire Police</v>
      </c>
    </row>
    <row r="38" spans="1:33" x14ac:dyDescent="0.25">
      <c r="A38" s="13" t="s">
        <v>64</v>
      </c>
      <c r="B38" s="46">
        <v>31</v>
      </c>
      <c r="C38" s="46">
        <v>46</v>
      </c>
      <c r="D38" s="46">
        <v>59</v>
      </c>
      <c r="E38" s="46">
        <v>26</v>
      </c>
      <c r="F38" s="46">
        <v>25</v>
      </c>
      <c r="G38" s="46">
        <v>52</v>
      </c>
      <c r="H38" s="46">
        <v>57</v>
      </c>
      <c r="I38" s="46">
        <v>38</v>
      </c>
      <c r="J38" s="46">
        <v>52</v>
      </c>
      <c r="K38" s="46">
        <v>32</v>
      </c>
      <c r="L38" s="46">
        <v>38</v>
      </c>
      <c r="M38" s="46">
        <v>14</v>
      </c>
      <c r="N38" s="46">
        <v>31</v>
      </c>
      <c r="O38" s="46">
        <v>43</v>
      </c>
      <c r="P38" s="46">
        <v>54</v>
      </c>
      <c r="Q38" s="46">
        <v>14</v>
      </c>
      <c r="R38" s="46">
        <v>39</v>
      </c>
      <c r="S38" s="46">
        <v>71</v>
      </c>
      <c r="T38" s="46">
        <v>39</v>
      </c>
      <c r="U38" s="46">
        <v>14</v>
      </c>
      <c r="V38" s="46">
        <v>47</v>
      </c>
      <c r="W38" s="46">
        <v>61</v>
      </c>
      <c r="X38" s="46">
        <v>43</v>
      </c>
      <c r="Y38" s="46">
        <v>10</v>
      </c>
      <c r="Z38" s="45" t="str">
        <f t="shared" si="7"/>
        <v>Northern Constabulary</v>
      </c>
      <c r="AA38" s="4">
        <f t="shared" si="8"/>
        <v>0.57352941176470584</v>
      </c>
      <c r="AB38" s="4">
        <f t="shared" si="9"/>
        <v>0.85074626865671643</v>
      </c>
      <c r="AC38" s="4">
        <f t="shared" si="10"/>
        <v>0.34426229508196721</v>
      </c>
      <c r="AD38" s="4">
        <f t="shared" si="11"/>
        <v>0.328125</v>
      </c>
      <c r="AE38" s="4">
        <f t="shared" si="12"/>
        <v>0.28187919463087252</v>
      </c>
      <c r="AF38" s="4">
        <f t="shared" si="13"/>
        <v>0.19867549668874171</v>
      </c>
      <c r="AG38" s="17" t="str">
        <f t="shared" si="14"/>
        <v>Northern Constabulary</v>
      </c>
    </row>
    <row r="39" spans="1:33" x14ac:dyDescent="0.25">
      <c r="A39" s="13" t="s">
        <v>65</v>
      </c>
      <c r="B39" s="46">
        <v>233</v>
      </c>
      <c r="C39" s="46">
        <v>256</v>
      </c>
      <c r="D39" s="46">
        <v>234</v>
      </c>
      <c r="E39" s="46">
        <v>267</v>
      </c>
      <c r="F39" s="46">
        <v>229</v>
      </c>
      <c r="G39" s="46">
        <v>267</v>
      </c>
      <c r="H39" s="46">
        <v>175</v>
      </c>
      <c r="I39" s="46">
        <v>204</v>
      </c>
      <c r="J39" s="46">
        <v>324</v>
      </c>
      <c r="K39" s="46">
        <v>193</v>
      </c>
      <c r="L39" s="46">
        <v>250</v>
      </c>
      <c r="M39" s="46">
        <v>162</v>
      </c>
      <c r="N39" s="46">
        <v>209</v>
      </c>
      <c r="O39" s="46">
        <v>255</v>
      </c>
      <c r="P39" s="46">
        <v>240</v>
      </c>
      <c r="Q39" s="46">
        <v>69</v>
      </c>
      <c r="R39" s="46">
        <v>292</v>
      </c>
      <c r="S39" s="46">
        <v>274</v>
      </c>
      <c r="T39" s="46">
        <v>235</v>
      </c>
      <c r="U39" s="46">
        <v>108</v>
      </c>
      <c r="V39" s="46">
        <v>221</v>
      </c>
      <c r="W39" s="46">
        <v>253</v>
      </c>
      <c r="X39" s="46">
        <v>214</v>
      </c>
      <c r="Y39" s="46">
        <v>128</v>
      </c>
      <c r="Z39" s="45" t="str">
        <f t="shared" si="7"/>
        <v>Northumbria Police</v>
      </c>
      <c r="AA39" s="4">
        <f t="shared" si="8"/>
        <v>1.107883817427386</v>
      </c>
      <c r="AB39" s="4">
        <f t="shared" si="9"/>
        <v>0.91207153502235472</v>
      </c>
      <c r="AC39" s="4">
        <f t="shared" si="10"/>
        <v>0.63363754889178625</v>
      </c>
      <c r="AD39" s="4">
        <f t="shared" si="11"/>
        <v>0.29403409090909094</v>
      </c>
      <c r="AE39" s="4">
        <f t="shared" si="12"/>
        <v>0.4044943820224719</v>
      </c>
      <c r="AF39" s="4">
        <f t="shared" si="13"/>
        <v>0.55813953488372092</v>
      </c>
      <c r="AG39" s="17" t="str">
        <f t="shared" si="14"/>
        <v>Northumbria Police</v>
      </c>
    </row>
    <row r="40" spans="1:33" x14ac:dyDescent="0.25">
      <c r="A40" s="13" t="s">
        <v>66</v>
      </c>
      <c r="B40" s="46">
        <v>277</v>
      </c>
      <c r="C40" s="46">
        <v>303</v>
      </c>
      <c r="D40" s="46">
        <v>262</v>
      </c>
      <c r="E40" s="46">
        <v>226</v>
      </c>
      <c r="F40" s="46">
        <v>255</v>
      </c>
      <c r="G40" s="46">
        <v>245</v>
      </c>
      <c r="H40" s="46">
        <v>241</v>
      </c>
      <c r="I40" s="46">
        <v>178</v>
      </c>
      <c r="J40" s="46">
        <v>262</v>
      </c>
      <c r="K40" s="46">
        <v>230</v>
      </c>
      <c r="L40" s="46">
        <v>231</v>
      </c>
      <c r="M40" s="46">
        <v>138</v>
      </c>
      <c r="N40" s="46">
        <v>248</v>
      </c>
      <c r="O40" s="46">
        <v>176</v>
      </c>
      <c r="P40" s="46">
        <v>229</v>
      </c>
      <c r="Q40" s="46">
        <v>77</v>
      </c>
      <c r="R40" s="46">
        <v>251</v>
      </c>
      <c r="S40" s="46">
        <v>268</v>
      </c>
      <c r="T40" s="46">
        <v>218</v>
      </c>
      <c r="U40" s="46">
        <v>132</v>
      </c>
      <c r="V40" s="46">
        <v>262</v>
      </c>
      <c r="W40" s="46">
        <v>280</v>
      </c>
      <c r="X40" s="46">
        <v>266</v>
      </c>
      <c r="Y40" s="46">
        <v>138</v>
      </c>
      <c r="Z40" s="45" t="str">
        <f t="shared" si="7"/>
        <v>Nottinghamshire Police</v>
      </c>
      <c r="AA40" s="4">
        <f t="shared" si="8"/>
        <v>0.80522565320665074</v>
      </c>
      <c r="AB40" s="4">
        <f t="shared" si="9"/>
        <v>0.72064777327935226</v>
      </c>
      <c r="AC40" s="4">
        <f t="shared" si="10"/>
        <v>0.57261410788381739</v>
      </c>
      <c r="AD40" s="4">
        <f t="shared" si="11"/>
        <v>0.35375191424196017</v>
      </c>
      <c r="AE40" s="4">
        <f t="shared" si="12"/>
        <v>0.53731343283582089</v>
      </c>
      <c r="AF40" s="4">
        <f t="shared" si="13"/>
        <v>0.51237623762376239</v>
      </c>
      <c r="AG40" s="17" t="str">
        <f t="shared" si="14"/>
        <v>Nottinghamshire Police</v>
      </c>
    </row>
    <row r="41" spans="1:33" x14ac:dyDescent="0.25">
      <c r="A41" s="13" t="s">
        <v>67</v>
      </c>
      <c r="B41" s="46">
        <v>203</v>
      </c>
      <c r="C41" s="46">
        <v>141</v>
      </c>
      <c r="D41" s="46">
        <v>184</v>
      </c>
      <c r="E41" s="46">
        <v>138</v>
      </c>
      <c r="F41" s="46">
        <v>186</v>
      </c>
      <c r="G41" s="46">
        <v>139</v>
      </c>
      <c r="H41" s="46">
        <v>172</v>
      </c>
      <c r="I41" s="46">
        <v>101</v>
      </c>
      <c r="J41" s="46">
        <v>241</v>
      </c>
      <c r="K41" s="46">
        <v>123</v>
      </c>
      <c r="L41" s="46">
        <v>143</v>
      </c>
      <c r="M41" s="46">
        <v>99</v>
      </c>
      <c r="N41" s="46">
        <v>220</v>
      </c>
      <c r="O41" s="46">
        <v>150</v>
      </c>
      <c r="P41" s="46">
        <v>200</v>
      </c>
      <c r="Q41" s="46">
        <v>56</v>
      </c>
      <c r="R41" s="46">
        <v>217</v>
      </c>
      <c r="S41" s="46">
        <v>173</v>
      </c>
      <c r="T41" s="46">
        <v>176</v>
      </c>
      <c r="U41" s="46"/>
      <c r="V41" s="46">
        <v>184</v>
      </c>
      <c r="W41" s="46">
        <v>159</v>
      </c>
      <c r="X41" s="46">
        <v>164</v>
      </c>
      <c r="Y41" s="46"/>
      <c r="Z41" s="45" t="str">
        <f t="shared" si="7"/>
        <v>South Wales Police</v>
      </c>
      <c r="AA41" s="4">
        <f t="shared" si="8"/>
        <v>0.78409090909090906</v>
      </c>
      <c r="AB41" s="4">
        <f t="shared" si="9"/>
        <v>0.6096579476861167</v>
      </c>
      <c r="AC41" s="4">
        <f t="shared" si="10"/>
        <v>0.58579881656804733</v>
      </c>
      <c r="AD41" s="4">
        <f t="shared" si="11"/>
        <v>0.29473684210526313</v>
      </c>
      <c r="AE41" s="4">
        <f t="shared" si="12"/>
        <v>0</v>
      </c>
      <c r="AF41" s="4">
        <f t="shared" si="13"/>
        <v>0</v>
      </c>
      <c r="AG41" s="14" t="str">
        <f t="shared" si="14"/>
        <v>South Wales Police</v>
      </c>
    </row>
    <row r="42" spans="1:33" x14ac:dyDescent="0.25">
      <c r="A42" s="13" t="s">
        <v>68</v>
      </c>
      <c r="B42" s="46">
        <v>377</v>
      </c>
      <c r="C42" s="46">
        <v>311</v>
      </c>
      <c r="D42" s="46">
        <v>224</v>
      </c>
      <c r="E42" s="46">
        <v>304</v>
      </c>
      <c r="F42" s="46">
        <v>284</v>
      </c>
      <c r="G42" s="46">
        <v>266</v>
      </c>
      <c r="H42" s="46">
        <v>252</v>
      </c>
      <c r="I42" s="46">
        <v>270</v>
      </c>
      <c r="J42" s="46">
        <v>321</v>
      </c>
      <c r="K42" s="46">
        <v>271</v>
      </c>
      <c r="L42" s="46">
        <v>307</v>
      </c>
      <c r="M42" s="46">
        <v>190</v>
      </c>
      <c r="N42" s="46">
        <v>279</v>
      </c>
      <c r="O42" s="46">
        <v>273</v>
      </c>
      <c r="P42" s="46">
        <v>208</v>
      </c>
      <c r="Q42" s="46">
        <v>98</v>
      </c>
      <c r="R42" s="46">
        <v>301</v>
      </c>
      <c r="S42" s="46">
        <v>301</v>
      </c>
      <c r="T42" s="46">
        <v>265</v>
      </c>
      <c r="U42" s="46">
        <v>124</v>
      </c>
      <c r="V42" s="46">
        <v>342</v>
      </c>
      <c r="W42" s="46">
        <v>275</v>
      </c>
      <c r="X42" s="46">
        <v>312</v>
      </c>
      <c r="Y42" s="46">
        <v>219</v>
      </c>
      <c r="Z42" s="45" t="str">
        <f t="shared" si="7"/>
        <v>South Yorkshire Police</v>
      </c>
      <c r="AA42" s="4">
        <f t="shared" si="8"/>
        <v>1</v>
      </c>
      <c r="AB42" s="4">
        <f t="shared" si="9"/>
        <v>1.0099750623441397</v>
      </c>
      <c r="AC42" s="4">
        <f t="shared" si="10"/>
        <v>0.63403781979977747</v>
      </c>
      <c r="AD42" s="4">
        <f t="shared" si="11"/>
        <v>0.38684210526315788</v>
      </c>
      <c r="AE42" s="4">
        <f t="shared" si="12"/>
        <v>0.4290657439446367</v>
      </c>
      <c r="AF42" s="4">
        <f t="shared" si="13"/>
        <v>0.7072120559741657</v>
      </c>
      <c r="AG42" s="17" t="str">
        <f t="shared" si="14"/>
        <v>South Yorkshire Police</v>
      </c>
    </row>
    <row r="43" spans="1:33" x14ac:dyDescent="0.25">
      <c r="A43" s="13" t="s">
        <v>69</v>
      </c>
      <c r="B43" s="46">
        <v>280</v>
      </c>
      <c r="C43" s="46">
        <v>150</v>
      </c>
      <c r="D43" s="46">
        <v>149</v>
      </c>
      <c r="E43" s="46">
        <v>138</v>
      </c>
      <c r="F43" s="46">
        <v>222</v>
      </c>
      <c r="G43" s="46">
        <v>167</v>
      </c>
      <c r="H43" s="46">
        <v>173</v>
      </c>
      <c r="I43" s="46">
        <v>138</v>
      </c>
      <c r="J43" s="46">
        <v>209</v>
      </c>
      <c r="K43" s="46">
        <v>184</v>
      </c>
      <c r="L43" s="46">
        <v>121</v>
      </c>
      <c r="M43" s="46">
        <v>78</v>
      </c>
      <c r="N43" s="46">
        <v>200</v>
      </c>
      <c r="O43" s="46">
        <v>133</v>
      </c>
      <c r="P43" s="46">
        <v>124</v>
      </c>
      <c r="Q43" s="46">
        <v>37</v>
      </c>
      <c r="R43" s="46">
        <v>186</v>
      </c>
      <c r="S43" s="46">
        <v>187</v>
      </c>
      <c r="T43" s="46">
        <v>142</v>
      </c>
      <c r="U43" s="46">
        <v>60</v>
      </c>
      <c r="V43" s="46">
        <v>227</v>
      </c>
      <c r="W43" s="46">
        <v>188</v>
      </c>
      <c r="X43" s="46">
        <v>159</v>
      </c>
      <c r="Y43" s="46">
        <v>69</v>
      </c>
      <c r="Z43" s="45" t="str">
        <f t="shared" si="7"/>
        <v>Staffordshire Police</v>
      </c>
      <c r="AA43" s="4">
        <f t="shared" si="8"/>
        <v>0.71502590673575128</v>
      </c>
      <c r="AB43" s="4">
        <f t="shared" si="9"/>
        <v>0.73665480427046259</v>
      </c>
      <c r="AC43" s="4">
        <f t="shared" si="10"/>
        <v>0.45525291828793774</v>
      </c>
      <c r="AD43" s="4">
        <f t="shared" si="11"/>
        <v>0.24288840262582057</v>
      </c>
      <c r="AE43" s="4">
        <f t="shared" si="12"/>
        <v>0.34951456310679613</v>
      </c>
      <c r="AF43" s="4">
        <f t="shared" si="13"/>
        <v>0.36062717770034841</v>
      </c>
      <c r="AG43" s="17" t="str">
        <f t="shared" si="14"/>
        <v>Staffordshire Police</v>
      </c>
    </row>
    <row r="44" spans="1:33" x14ac:dyDescent="0.25">
      <c r="A44" s="13" t="s">
        <v>70</v>
      </c>
      <c r="B44" s="46">
        <v>386</v>
      </c>
      <c r="C44" s="46">
        <v>283</v>
      </c>
      <c r="D44" s="46">
        <v>292</v>
      </c>
      <c r="E44" s="46">
        <v>252</v>
      </c>
      <c r="F44" s="46">
        <v>351</v>
      </c>
      <c r="G44" s="46">
        <v>272</v>
      </c>
      <c r="H44" s="46">
        <v>248</v>
      </c>
      <c r="I44" s="46">
        <v>204</v>
      </c>
      <c r="J44" s="46">
        <v>378</v>
      </c>
      <c r="K44" s="46">
        <v>247</v>
      </c>
      <c r="L44" s="46">
        <v>256</v>
      </c>
      <c r="M44" s="46">
        <v>163</v>
      </c>
      <c r="N44" s="46">
        <v>280</v>
      </c>
      <c r="O44" s="46">
        <v>285</v>
      </c>
      <c r="P44" s="46">
        <v>291</v>
      </c>
      <c r="Q44" s="46">
        <v>77</v>
      </c>
      <c r="R44" s="46">
        <v>354</v>
      </c>
      <c r="S44" s="46">
        <v>291</v>
      </c>
      <c r="T44" s="46">
        <v>275</v>
      </c>
      <c r="U44" s="46">
        <v>122</v>
      </c>
      <c r="V44" s="46">
        <v>315</v>
      </c>
      <c r="W44" s="46">
        <v>314</v>
      </c>
      <c r="X44" s="46">
        <v>265</v>
      </c>
      <c r="Y44" s="46">
        <v>160</v>
      </c>
      <c r="Z44" s="45" t="str">
        <f t="shared" si="7"/>
        <v>Strathclyde Police</v>
      </c>
      <c r="AA44" s="4">
        <f t="shared" si="8"/>
        <v>0.78668054110301777</v>
      </c>
      <c r="AB44" s="4">
        <f t="shared" si="9"/>
        <v>0.70264064293915041</v>
      </c>
      <c r="AC44" s="4">
        <f t="shared" si="10"/>
        <v>0.55505107832009082</v>
      </c>
      <c r="AD44" s="4">
        <f t="shared" si="11"/>
        <v>0.26985981308411217</v>
      </c>
      <c r="AE44" s="4">
        <f t="shared" si="12"/>
        <v>0.39782608695652172</v>
      </c>
      <c r="AF44" s="4">
        <f t="shared" si="13"/>
        <v>0.53691275167785235</v>
      </c>
      <c r="AG44" s="17" t="str">
        <f t="shared" si="14"/>
        <v>Strathclyde Police</v>
      </c>
    </row>
    <row r="45" spans="1:33" x14ac:dyDescent="0.25">
      <c r="A45" s="13" t="s">
        <v>71</v>
      </c>
      <c r="B45" s="46">
        <v>196</v>
      </c>
      <c r="C45" s="46">
        <v>131</v>
      </c>
      <c r="D45" s="46">
        <v>156</v>
      </c>
      <c r="E45" s="46">
        <v>150</v>
      </c>
      <c r="F45" s="46">
        <v>140</v>
      </c>
      <c r="G45" s="46">
        <v>184</v>
      </c>
      <c r="H45" s="46">
        <v>140</v>
      </c>
      <c r="I45" s="46">
        <v>143</v>
      </c>
      <c r="J45" s="46">
        <v>169</v>
      </c>
      <c r="K45" s="46">
        <v>111</v>
      </c>
      <c r="L45" s="46">
        <v>141</v>
      </c>
      <c r="M45" s="46">
        <v>66</v>
      </c>
      <c r="N45" s="46">
        <v>164</v>
      </c>
      <c r="O45" s="46">
        <v>138</v>
      </c>
      <c r="P45" s="46">
        <v>145</v>
      </c>
      <c r="Q45" s="46">
        <v>30</v>
      </c>
      <c r="R45" s="46">
        <v>153</v>
      </c>
      <c r="S45" s="46">
        <v>182</v>
      </c>
      <c r="T45" s="46">
        <v>158</v>
      </c>
      <c r="U45" s="46">
        <v>74</v>
      </c>
      <c r="V45" s="46">
        <v>171</v>
      </c>
      <c r="W45" s="46">
        <v>170</v>
      </c>
      <c r="X45" s="46">
        <v>174</v>
      </c>
      <c r="Y45" s="46">
        <v>106</v>
      </c>
      <c r="Z45" s="45" t="str">
        <f t="shared" si="7"/>
        <v>Suffolk Constabulary</v>
      </c>
      <c r="AA45" s="4">
        <f t="shared" si="8"/>
        <v>0.93167701863354035</v>
      </c>
      <c r="AB45" s="4">
        <f t="shared" si="9"/>
        <v>0.92456896551724144</v>
      </c>
      <c r="AC45" s="4">
        <f t="shared" si="10"/>
        <v>0.47030878859857478</v>
      </c>
      <c r="AD45" s="4">
        <f t="shared" si="11"/>
        <v>0.20134228187919462</v>
      </c>
      <c r="AE45" s="4">
        <f t="shared" si="12"/>
        <v>0.4503042596348884</v>
      </c>
      <c r="AF45" s="4">
        <f t="shared" si="13"/>
        <v>0.6174757281553398</v>
      </c>
      <c r="AG45" s="17" t="str">
        <f t="shared" si="14"/>
        <v>Suffolk Constabulary</v>
      </c>
    </row>
    <row r="46" spans="1:33" x14ac:dyDescent="0.25">
      <c r="A46" s="13" t="s">
        <v>72</v>
      </c>
      <c r="B46" s="46">
        <v>348</v>
      </c>
      <c r="C46" s="46">
        <v>392</v>
      </c>
      <c r="D46" s="46">
        <v>298</v>
      </c>
      <c r="E46" s="46">
        <v>297</v>
      </c>
      <c r="F46" s="46">
        <v>308</v>
      </c>
      <c r="G46" s="46">
        <v>356</v>
      </c>
      <c r="H46" s="46">
        <v>289</v>
      </c>
      <c r="I46" s="46">
        <v>284</v>
      </c>
      <c r="J46" s="46">
        <v>397</v>
      </c>
      <c r="K46" s="46">
        <v>268</v>
      </c>
      <c r="L46" s="46">
        <v>351</v>
      </c>
      <c r="M46" s="46">
        <v>237</v>
      </c>
      <c r="N46" s="46">
        <v>306</v>
      </c>
      <c r="O46" s="46">
        <v>298</v>
      </c>
      <c r="P46" s="46">
        <v>307</v>
      </c>
      <c r="Q46" s="46">
        <v>121</v>
      </c>
      <c r="R46" s="46">
        <v>401</v>
      </c>
      <c r="S46" s="46">
        <v>377</v>
      </c>
      <c r="T46" s="46">
        <v>302</v>
      </c>
      <c r="U46" s="46">
        <v>183</v>
      </c>
      <c r="V46" s="46">
        <v>426</v>
      </c>
      <c r="W46" s="46">
        <v>400</v>
      </c>
      <c r="X46" s="46">
        <v>334</v>
      </c>
      <c r="Y46" s="46">
        <v>255</v>
      </c>
      <c r="Z46" s="45" t="str">
        <f t="shared" si="7"/>
        <v>Surrey Police</v>
      </c>
      <c r="AA46" s="4">
        <f t="shared" si="8"/>
        <v>0.85838150289017345</v>
      </c>
      <c r="AB46" s="4">
        <f t="shared" si="9"/>
        <v>0.89401888772297999</v>
      </c>
      <c r="AC46" s="4">
        <f t="shared" si="10"/>
        <v>0.69980314960629919</v>
      </c>
      <c r="AD46" s="4">
        <f t="shared" si="11"/>
        <v>0.39846322722283201</v>
      </c>
      <c r="AE46" s="4">
        <f t="shared" si="12"/>
        <v>0.5083333333333333</v>
      </c>
      <c r="AF46" s="4">
        <f t="shared" si="13"/>
        <v>0.65948275862068961</v>
      </c>
      <c r="AG46" s="17" t="str">
        <f t="shared" si="14"/>
        <v>Surrey Police</v>
      </c>
    </row>
    <row r="47" spans="1:33" x14ac:dyDescent="0.25">
      <c r="A47" s="13" t="s">
        <v>73</v>
      </c>
      <c r="B47" s="46">
        <v>482</v>
      </c>
      <c r="C47" s="46">
        <v>389</v>
      </c>
      <c r="D47" s="46">
        <v>366</v>
      </c>
      <c r="E47" s="46">
        <v>426</v>
      </c>
      <c r="F47" s="46">
        <v>362</v>
      </c>
      <c r="G47" s="46">
        <v>397</v>
      </c>
      <c r="H47" s="46">
        <v>409</v>
      </c>
      <c r="I47" s="46">
        <v>393</v>
      </c>
      <c r="J47" s="46">
        <v>422</v>
      </c>
      <c r="K47" s="46">
        <v>337</v>
      </c>
      <c r="L47" s="46">
        <v>388</v>
      </c>
      <c r="M47" s="46">
        <v>264</v>
      </c>
      <c r="N47" s="46">
        <v>388</v>
      </c>
      <c r="O47" s="46">
        <v>403</v>
      </c>
      <c r="P47" s="46">
        <v>361</v>
      </c>
      <c r="Q47" s="46">
        <v>142</v>
      </c>
      <c r="R47" s="46">
        <v>421</v>
      </c>
      <c r="S47" s="46">
        <v>455</v>
      </c>
      <c r="T47" s="46">
        <v>452</v>
      </c>
      <c r="U47" s="46">
        <v>256</v>
      </c>
      <c r="V47" s="46">
        <v>448</v>
      </c>
      <c r="W47" s="46">
        <v>461</v>
      </c>
      <c r="X47" s="46">
        <v>457</v>
      </c>
      <c r="Y47" s="46">
        <v>299</v>
      </c>
      <c r="Z47" s="45" t="str">
        <f t="shared" si="7"/>
        <v>Sussex Police</v>
      </c>
      <c r="AA47" s="4">
        <f t="shared" si="8"/>
        <v>1.0331447049312854</v>
      </c>
      <c r="AB47" s="4">
        <f t="shared" si="9"/>
        <v>1.009417808219178</v>
      </c>
      <c r="AC47" s="4">
        <f t="shared" si="10"/>
        <v>0.69049694856146471</v>
      </c>
      <c r="AD47" s="4">
        <f t="shared" si="11"/>
        <v>0.36979166666666669</v>
      </c>
      <c r="AE47" s="4">
        <f t="shared" si="12"/>
        <v>0.57831325301204817</v>
      </c>
      <c r="AF47" s="4">
        <f t="shared" si="13"/>
        <v>0.65666178623718885</v>
      </c>
      <c r="AG47" s="17" t="str">
        <f t="shared" si="14"/>
        <v>Sussex Police</v>
      </c>
    </row>
    <row r="48" spans="1:33" x14ac:dyDescent="0.25">
      <c r="A48" s="13" t="s">
        <v>74</v>
      </c>
      <c r="B48" s="46">
        <v>38</v>
      </c>
      <c r="C48" s="46">
        <v>53</v>
      </c>
      <c r="D48" s="46">
        <v>43</v>
      </c>
      <c r="E48" s="46">
        <v>41</v>
      </c>
      <c r="F48" s="46">
        <v>39</v>
      </c>
      <c r="G48" s="46">
        <v>28</v>
      </c>
      <c r="H48" s="46">
        <v>33</v>
      </c>
      <c r="I48" s="46">
        <v>60</v>
      </c>
      <c r="J48" s="46">
        <v>36</v>
      </c>
      <c r="K48" s="46">
        <v>40</v>
      </c>
      <c r="L48" s="46">
        <v>41</v>
      </c>
      <c r="M48" s="46">
        <v>56</v>
      </c>
      <c r="N48" s="46">
        <v>55</v>
      </c>
      <c r="O48" s="46">
        <v>30</v>
      </c>
      <c r="P48" s="46">
        <v>32</v>
      </c>
      <c r="Q48" s="46">
        <v>13</v>
      </c>
      <c r="R48" s="46">
        <v>61</v>
      </c>
      <c r="S48" s="46">
        <v>47</v>
      </c>
      <c r="T48" s="46">
        <v>43</v>
      </c>
      <c r="U48" s="46">
        <v>30</v>
      </c>
      <c r="V48" s="46">
        <v>51</v>
      </c>
      <c r="W48" s="46">
        <v>51</v>
      </c>
      <c r="X48" s="46">
        <v>28</v>
      </c>
      <c r="Y48" s="46">
        <v>45</v>
      </c>
      <c r="Z48" s="45" t="str">
        <f t="shared" si="7"/>
        <v>Tayside Police</v>
      </c>
      <c r="AA48" s="4">
        <f t="shared" si="8"/>
        <v>0.91791044776119413</v>
      </c>
      <c r="AB48" s="4">
        <f t="shared" si="9"/>
        <v>1.7999999999999998</v>
      </c>
      <c r="AC48" s="4">
        <f t="shared" si="10"/>
        <v>1.4358974358974359</v>
      </c>
      <c r="AD48" s="4">
        <f t="shared" si="11"/>
        <v>0.33333333333333331</v>
      </c>
      <c r="AE48" s="4">
        <f t="shared" si="12"/>
        <v>0.5960264900662251</v>
      </c>
      <c r="AF48" s="4">
        <f t="shared" si="13"/>
        <v>1.0384615384615383</v>
      </c>
      <c r="AG48" s="17" t="str">
        <f t="shared" si="14"/>
        <v>Tayside Police</v>
      </c>
    </row>
    <row r="49" spans="1:33" x14ac:dyDescent="0.25">
      <c r="A49" s="13" t="s">
        <v>75</v>
      </c>
      <c r="B49" s="46">
        <v>476</v>
      </c>
      <c r="C49" s="46">
        <v>419</v>
      </c>
      <c r="D49" s="46">
        <v>412</v>
      </c>
      <c r="E49" s="46">
        <v>384</v>
      </c>
      <c r="F49" s="46">
        <v>454</v>
      </c>
      <c r="G49" s="46">
        <v>346</v>
      </c>
      <c r="H49" s="46">
        <v>348</v>
      </c>
      <c r="I49" s="46">
        <v>354</v>
      </c>
      <c r="J49" s="46">
        <v>420</v>
      </c>
      <c r="K49" s="46">
        <v>375</v>
      </c>
      <c r="L49" s="46">
        <v>366</v>
      </c>
      <c r="M49" s="46">
        <v>227</v>
      </c>
      <c r="N49" s="46">
        <v>451</v>
      </c>
      <c r="O49" s="46">
        <v>374</v>
      </c>
      <c r="P49" s="46">
        <v>310</v>
      </c>
      <c r="Q49" s="46">
        <v>144</v>
      </c>
      <c r="R49" s="46">
        <v>540</v>
      </c>
      <c r="S49" s="46">
        <v>474</v>
      </c>
      <c r="T49" s="46">
        <v>310</v>
      </c>
      <c r="U49" s="46">
        <v>217</v>
      </c>
      <c r="V49" s="46">
        <v>497</v>
      </c>
      <c r="W49" s="46">
        <v>518</v>
      </c>
      <c r="X49" s="46">
        <v>429</v>
      </c>
      <c r="Y49" s="46">
        <v>245</v>
      </c>
      <c r="Z49" s="45" t="str">
        <f t="shared" si="7"/>
        <v>Thames Valley Police</v>
      </c>
      <c r="AA49" s="4">
        <f t="shared" si="8"/>
        <v>0.88140780413159903</v>
      </c>
      <c r="AB49" s="4">
        <f t="shared" si="9"/>
        <v>0.92508710801393723</v>
      </c>
      <c r="AC49" s="4">
        <f t="shared" si="10"/>
        <v>0.58656330749354002</v>
      </c>
      <c r="AD49" s="4">
        <f t="shared" si="11"/>
        <v>0.38061674008810575</v>
      </c>
      <c r="AE49" s="4">
        <f t="shared" si="12"/>
        <v>0.49169184290030216</v>
      </c>
      <c r="AF49" s="4">
        <f t="shared" si="13"/>
        <v>0.50900277008310246</v>
      </c>
      <c r="AG49" s="17" t="str">
        <f t="shared" si="14"/>
        <v>Thames Valley Police</v>
      </c>
    </row>
    <row r="50" spans="1:33" x14ac:dyDescent="0.25">
      <c r="A50" s="13" t="s">
        <v>76</v>
      </c>
      <c r="B50" s="46">
        <v>176</v>
      </c>
      <c r="C50" s="46">
        <v>129</v>
      </c>
      <c r="D50" s="46">
        <v>135</v>
      </c>
      <c r="E50" s="46">
        <v>148</v>
      </c>
      <c r="F50" s="46">
        <v>140</v>
      </c>
      <c r="G50" s="46">
        <v>103</v>
      </c>
      <c r="H50" s="46">
        <v>121</v>
      </c>
      <c r="I50" s="46">
        <v>102</v>
      </c>
      <c r="J50" s="46">
        <v>166</v>
      </c>
      <c r="K50" s="46">
        <v>125</v>
      </c>
      <c r="L50" s="46">
        <v>93</v>
      </c>
      <c r="M50" s="46">
        <v>85</v>
      </c>
      <c r="N50" s="46">
        <v>133</v>
      </c>
      <c r="O50" s="46">
        <v>130</v>
      </c>
      <c r="P50" s="46">
        <v>122</v>
      </c>
      <c r="Q50" s="46">
        <v>37</v>
      </c>
      <c r="R50" s="46">
        <v>199</v>
      </c>
      <c r="S50" s="46">
        <v>154</v>
      </c>
      <c r="T50" s="46">
        <v>108</v>
      </c>
      <c r="U50" s="46">
        <v>64</v>
      </c>
      <c r="V50" s="46">
        <v>165</v>
      </c>
      <c r="W50" s="46">
        <v>142</v>
      </c>
      <c r="X50" s="46">
        <v>122</v>
      </c>
      <c r="Y50" s="46">
        <v>85</v>
      </c>
      <c r="Z50" s="45" t="str">
        <f t="shared" si="7"/>
        <v>Warwickshire Police</v>
      </c>
      <c r="AA50" s="4">
        <f t="shared" si="8"/>
        <v>1.0090909090909093</v>
      </c>
      <c r="AB50" s="4">
        <f t="shared" si="9"/>
        <v>0.84065934065934067</v>
      </c>
      <c r="AC50" s="4">
        <f t="shared" si="10"/>
        <v>0.6640625</v>
      </c>
      <c r="AD50" s="4">
        <f t="shared" si="11"/>
        <v>0.2883116883116883</v>
      </c>
      <c r="AE50" s="4">
        <f t="shared" si="12"/>
        <v>0.41648590021691978</v>
      </c>
      <c r="AF50" s="4">
        <f t="shared" si="13"/>
        <v>0.59440559440559437</v>
      </c>
      <c r="AG50" s="17" t="str">
        <f t="shared" si="14"/>
        <v>Warwickshire Police</v>
      </c>
    </row>
    <row r="51" spans="1:33" x14ac:dyDescent="0.25">
      <c r="A51" s="13" t="s">
        <v>77</v>
      </c>
      <c r="B51" s="46">
        <v>190</v>
      </c>
      <c r="C51" s="46">
        <v>176</v>
      </c>
      <c r="D51" s="46">
        <v>185</v>
      </c>
      <c r="E51" s="46">
        <v>206</v>
      </c>
      <c r="F51" s="46">
        <v>221</v>
      </c>
      <c r="G51" s="46">
        <v>172</v>
      </c>
      <c r="H51" s="46">
        <v>193</v>
      </c>
      <c r="I51" s="46">
        <v>172</v>
      </c>
      <c r="J51" s="46">
        <v>241</v>
      </c>
      <c r="K51" s="46">
        <v>153</v>
      </c>
      <c r="L51" s="46">
        <v>202</v>
      </c>
      <c r="M51" s="46">
        <v>113</v>
      </c>
      <c r="N51" s="46">
        <v>211</v>
      </c>
      <c r="O51" s="46">
        <v>168</v>
      </c>
      <c r="P51" s="46">
        <v>200</v>
      </c>
      <c r="Q51" s="46">
        <v>74</v>
      </c>
      <c r="R51" s="46">
        <v>275</v>
      </c>
      <c r="S51" s="46">
        <v>227</v>
      </c>
      <c r="T51" s="46">
        <v>227</v>
      </c>
      <c r="U51" s="46">
        <v>102</v>
      </c>
      <c r="V51" s="46">
        <v>262</v>
      </c>
      <c r="W51" s="46">
        <v>248</v>
      </c>
      <c r="X51" s="46">
        <v>208</v>
      </c>
      <c r="Y51" s="46">
        <v>130</v>
      </c>
      <c r="Z51" s="45" t="str">
        <f t="shared" si="7"/>
        <v>West Mercia Police</v>
      </c>
      <c r="AA51" s="4">
        <f t="shared" si="8"/>
        <v>1.1215970961887478</v>
      </c>
      <c r="AB51" s="4">
        <f t="shared" si="9"/>
        <v>0.88054607508532423</v>
      </c>
      <c r="AC51" s="4">
        <f t="shared" si="10"/>
        <v>0.56879194630872487</v>
      </c>
      <c r="AD51" s="4">
        <f t="shared" si="11"/>
        <v>0.38341968911917096</v>
      </c>
      <c r="AE51" s="4">
        <f t="shared" si="12"/>
        <v>0.41975308641975306</v>
      </c>
      <c r="AF51" s="4">
        <f t="shared" si="13"/>
        <v>0.54317548746518107</v>
      </c>
      <c r="AG51" s="17" t="str">
        <f t="shared" si="14"/>
        <v>West Mercia Police</v>
      </c>
    </row>
    <row r="52" spans="1:33" x14ac:dyDescent="0.25">
      <c r="A52" s="13" t="s">
        <v>78</v>
      </c>
      <c r="B52" s="46">
        <v>638</v>
      </c>
      <c r="C52" s="46">
        <v>589</v>
      </c>
      <c r="D52" s="46">
        <v>578</v>
      </c>
      <c r="E52" s="46">
        <v>638</v>
      </c>
      <c r="F52" s="46">
        <v>626</v>
      </c>
      <c r="G52" s="46">
        <v>544</v>
      </c>
      <c r="H52" s="46">
        <v>554</v>
      </c>
      <c r="I52" s="46">
        <v>564</v>
      </c>
      <c r="J52" s="46">
        <v>531</v>
      </c>
      <c r="K52" s="46">
        <v>543</v>
      </c>
      <c r="L52" s="46">
        <v>604</v>
      </c>
      <c r="M52" s="46">
        <v>303</v>
      </c>
      <c r="N52" s="46">
        <v>625</v>
      </c>
      <c r="O52" s="46">
        <v>575</v>
      </c>
      <c r="P52" s="46">
        <v>550</v>
      </c>
      <c r="Q52" s="46">
        <v>156</v>
      </c>
      <c r="R52" s="46">
        <v>637</v>
      </c>
      <c r="S52" s="46">
        <v>644</v>
      </c>
      <c r="T52" s="46">
        <v>595</v>
      </c>
      <c r="U52" s="46">
        <v>267</v>
      </c>
      <c r="V52" s="46">
        <v>624</v>
      </c>
      <c r="W52" s="46">
        <v>635</v>
      </c>
      <c r="X52" s="46">
        <v>589</v>
      </c>
      <c r="Y52" s="46">
        <v>261</v>
      </c>
      <c r="Z52" s="45" t="str">
        <f t="shared" si="7"/>
        <v>West Midlands Police</v>
      </c>
      <c r="AA52" s="4">
        <f t="shared" si="8"/>
        <v>1.060387811634349</v>
      </c>
      <c r="AB52" s="4">
        <f t="shared" si="9"/>
        <v>0.98143851508120661</v>
      </c>
      <c r="AC52" s="4">
        <f t="shared" si="10"/>
        <v>0.54171632896305122</v>
      </c>
      <c r="AD52" s="4">
        <f t="shared" si="11"/>
        <v>0.2674285714285714</v>
      </c>
      <c r="AE52" s="4">
        <f t="shared" si="12"/>
        <v>0.42697228144989335</v>
      </c>
      <c r="AF52" s="4">
        <f t="shared" si="13"/>
        <v>0.42370129870129869</v>
      </c>
      <c r="AG52" s="17" t="str">
        <f t="shared" si="14"/>
        <v>West Midlands Police</v>
      </c>
    </row>
    <row r="53" spans="1:33" x14ac:dyDescent="0.25">
      <c r="A53" s="13" t="s">
        <v>79</v>
      </c>
      <c r="B53" s="46">
        <v>498</v>
      </c>
      <c r="C53" s="46">
        <v>519</v>
      </c>
      <c r="D53" s="46">
        <v>380</v>
      </c>
      <c r="E53" s="46">
        <v>406</v>
      </c>
      <c r="F53" s="46">
        <v>460</v>
      </c>
      <c r="G53" s="46">
        <v>378</v>
      </c>
      <c r="H53" s="46">
        <v>352</v>
      </c>
      <c r="I53" s="46">
        <v>361</v>
      </c>
      <c r="J53" s="46">
        <v>509</v>
      </c>
      <c r="K53" s="46">
        <v>410</v>
      </c>
      <c r="L53" s="46">
        <v>426</v>
      </c>
      <c r="M53" s="46">
        <v>271</v>
      </c>
      <c r="N53" s="46">
        <v>442</v>
      </c>
      <c r="O53" s="46">
        <v>454</v>
      </c>
      <c r="P53" s="46">
        <v>355</v>
      </c>
      <c r="Q53" s="46">
        <v>136</v>
      </c>
      <c r="R53" s="46">
        <v>430</v>
      </c>
      <c r="S53" s="46">
        <v>519</v>
      </c>
      <c r="T53" s="46">
        <v>380</v>
      </c>
      <c r="U53" s="46">
        <v>207</v>
      </c>
      <c r="V53" s="46">
        <v>412</v>
      </c>
      <c r="W53" s="46">
        <v>496</v>
      </c>
      <c r="X53" s="46">
        <v>391</v>
      </c>
      <c r="Y53" s="46">
        <v>281</v>
      </c>
      <c r="Z53" s="45" t="str">
        <f t="shared" si="7"/>
        <v>West Yorkshire Police</v>
      </c>
      <c r="AA53" s="4">
        <f t="shared" si="8"/>
        <v>0.8718682891911238</v>
      </c>
      <c r="AB53" s="4">
        <f t="shared" si="9"/>
        <v>0.91008403361344536</v>
      </c>
      <c r="AC53" s="4">
        <f t="shared" si="10"/>
        <v>0.60446096654275094</v>
      </c>
      <c r="AD53" s="4">
        <f t="shared" si="11"/>
        <v>0.32613908872901681</v>
      </c>
      <c r="AE53" s="4">
        <f t="shared" si="12"/>
        <v>0.46726862302483069</v>
      </c>
      <c r="AF53" s="4">
        <f t="shared" si="13"/>
        <v>0.64896073903002305</v>
      </c>
      <c r="AG53" s="17" t="str">
        <f t="shared" si="14"/>
        <v>West Yorkshire Police</v>
      </c>
    </row>
    <row r="54" spans="1:33" x14ac:dyDescent="0.25">
      <c r="A54" s="13" t="s">
        <v>80</v>
      </c>
      <c r="B54" s="46">
        <v>154</v>
      </c>
      <c r="C54" s="46">
        <v>153</v>
      </c>
      <c r="D54" s="46">
        <v>131</v>
      </c>
      <c r="E54" s="46">
        <v>152</v>
      </c>
      <c r="F54" s="46">
        <v>143</v>
      </c>
      <c r="G54" s="46">
        <v>141</v>
      </c>
      <c r="H54" s="46">
        <v>133</v>
      </c>
      <c r="I54" s="46"/>
      <c r="J54" s="46">
        <v>131</v>
      </c>
      <c r="K54" s="46">
        <v>111</v>
      </c>
      <c r="L54" s="46">
        <v>129</v>
      </c>
      <c r="M54" s="46"/>
      <c r="N54" s="46">
        <v>131</v>
      </c>
      <c r="O54" s="46">
        <v>124</v>
      </c>
      <c r="P54" s="46">
        <v>122</v>
      </c>
      <c r="Q54" s="46"/>
      <c r="R54" s="46">
        <v>136</v>
      </c>
      <c r="S54" s="46">
        <v>150</v>
      </c>
      <c r="T54" s="46">
        <v>119</v>
      </c>
      <c r="U54" s="46"/>
      <c r="V54" s="46">
        <v>171</v>
      </c>
      <c r="W54" s="46">
        <v>153</v>
      </c>
      <c r="X54" s="46">
        <v>140</v>
      </c>
      <c r="Y54" s="46"/>
      <c r="Z54" s="45" t="str">
        <f t="shared" si="7"/>
        <v>Wiltshire Police</v>
      </c>
      <c r="AA54" s="4">
        <f t="shared" si="8"/>
        <v>1.0410958904109588</v>
      </c>
      <c r="AB54" s="4">
        <f t="shared" si="9"/>
        <v>0</v>
      </c>
      <c r="AC54" s="4">
        <f t="shared" si="10"/>
        <v>0</v>
      </c>
      <c r="AD54" s="4">
        <f t="shared" si="11"/>
        <v>0</v>
      </c>
      <c r="AE54" s="4">
        <f t="shared" si="12"/>
        <v>0</v>
      </c>
      <c r="AF54" s="4">
        <f t="shared" si="13"/>
        <v>0</v>
      </c>
      <c r="AG54" s="14" t="str">
        <f t="shared" si="14"/>
        <v>Wiltshire Police</v>
      </c>
    </row>
    <row r="55" spans="1:33" x14ac:dyDescent="0.25">
      <c r="A55" s="13" t="s">
        <v>20</v>
      </c>
      <c r="B55" s="2">
        <v>11147</v>
      </c>
      <c r="C55" s="2">
        <v>10115</v>
      </c>
      <c r="D55" s="2">
        <v>9371</v>
      </c>
      <c r="E55" s="2">
        <v>9433</v>
      </c>
      <c r="F55" s="2">
        <v>9740</v>
      </c>
      <c r="G55" s="2">
        <v>9256</v>
      </c>
      <c r="H55" s="2">
        <v>8838</v>
      </c>
      <c r="I55" s="2">
        <v>8305</v>
      </c>
      <c r="J55" s="2">
        <v>10806</v>
      </c>
      <c r="K55" s="2">
        <v>8930</v>
      </c>
      <c r="L55" s="2">
        <v>9427</v>
      </c>
      <c r="M55" s="2">
        <v>6303</v>
      </c>
      <c r="N55" s="2">
        <v>9773</v>
      </c>
      <c r="O55" s="2">
        <v>9037</v>
      </c>
      <c r="P55" s="2">
        <v>8899</v>
      </c>
      <c r="Q55" s="2">
        <v>3135</v>
      </c>
      <c r="R55" s="2">
        <v>10922</v>
      </c>
      <c r="S55" s="2">
        <v>11050</v>
      </c>
      <c r="T55" s="2">
        <v>9758</v>
      </c>
      <c r="U55" s="2">
        <v>5280</v>
      </c>
      <c r="V55" s="2">
        <v>11130</v>
      </c>
      <c r="W55" s="2">
        <v>10995</v>
      </c>
      <c r="X55" s="2">
        <v>9942</v>
      </c>
      <c r="Y55" s="2">
        <v>6268</v>
      </c>
      <c r="Z55" s="45" t="str">
        <f t="shared" si="7"/>
        <v>NATIONAL</v>
      </c>
      <c r="AA55" s="4">
        <f t="shared" si="8"/>
        <v>0.9238076584075996</v>
      </c>
      <c r="AB55" s="4">
        <f t="shared" si="9"/>
        <v>0.89512826040094851</v>
      </c>
      <c r="AC55" s="4">
        <f t="shared" si="10"/>
        <v>0.64839008332476078</v>
      </c>
      <c r="AD55" s="4">
        <f t="shared" si="11"/>
        <v>0.33942040492258829</v>
      </c>
      <c r="AE55" s="4">
        <f t="shared" si="12"/>
        <v>0.49921210211156636</v>
      </c>
      <c r="AF55" s="4">
        <f t="shared" si="13"/>
        <v>0.58639723079801664</v>
      </c>
      <c r="AG55" s="17" t="s">
        <v>21</v>
      </c>
    </row>
    <row r="56" spans="1:33" x14ac:dyDescent="0.25">
      <c r="Z56" s="45" t="str">
        <f t="shared" si="7"/>
        <v>STDEV Low</v>
      </c>
      <c r="AA56" s="5">
        <f t="shared" ref="AA56:AF56" si="15">AA55-AA62</f>
        <v>0.69854223061781839</v>
      </c>
      <c r="AB56" s="5">
        <f t="shared" si="15"/>
        <v>0.60206798041138609</v>
      </c>
      <c r="AC56" s="5">
        <f t="shared" si="15"/>
        <v>0.4152816425624396</v>
      </c>
      <c r="AD56" s="5">
        <f t="shared" si="15"/>
        <v>0.2318227942245904</v>
      </c>
      <c r="AE56" s="5">
        <f t="shared" si="15"/>
        <v>0.31959139721421947</v>
      </c>
      <c r="AF56" s="5">
        <f t="shared" si="15"/>
        <v>0.3700241299782886</v>
      </c>
      <c r="AG56" t="s">
        <v>29</v>
      </c>
    </row>
    <row r="57" spans="1:33" x14ac:dyDescent="0.25">
      <c r="Z57" s="45" t="str">
        <f t="shared" si="7"/>
        <v>STDEV High</v>
      </c>
      <c r="AA57" s="5">
        <f t="shared" ref="AA57:AF57" si="16">AA55+AA62</f>
        <v>1.1490730861973808</v>
      </c>
      <c r="AB57" s="5">
        <f t="shared" si="16"/>
        <v>1.1881885403905108</v>
      </c>
      <c r="AC57" s="5">
        <f t="shared" si="16"/>
        <v>0.88149852408708196</v>
      </c>
      <c r="AD57" s="5">
        <f t="shared" si="16"/>
        <v>0.44701801562058618</v>
      </c>
      <c r="AE57" s="5">
        <f t="shared" si="16"/>
        <v>0.67883280700891324</v>
      </c>
      <c r="AF57" s="5">
        <f t="shared" si="16"/>
        <v>0.80277033161774469</v>
      </c>
      <c r="AG57" t="s">
        <v>30</v>
      </c>
    </row>
    <row r="58" spans="1:33" x14ac:dyDescent="0.25">
      <c r="A58" s="45" t="s">
        <v>84</v>
      </c>
      <c r="B58">
        <f>B8+B15+B21+B31+B38+B44+B48+B19</f>
        <v>834</v>
      </c>
      <c r="C58" s="45">
        <f t="shared" ref="C58:Y58" si="17">C8+C15+C21+C31+C38+C44+C48+C19</f>
        <v>689</v>
      </c>
      <c r="D58" s="45">
        <f t="shared" si="17"/>
        <v>676</v>
      </c>
      <c r="E58" s="45">
        <f t="shared" si="17"/>
        <v>534</v>
      </c>
      <c r="F58" s="45">
        <f t="shared" si="17"/>
        <v>788</v>
      </c>
      <c r="G58" s="45">
        <f t="shared" si="17"/>
        <v>620</v>
      </c>
      <c r="H58" s="45">
        <f t="shared" si="17"/>
        <v>580</v>
      </c>
      <c r="I58" s="45">
        <f t="shared" si="17"/>
        <v>489</v>
      </c>
      <c r="J58" s="45">
        <f t="shared" si="17"/>
        <v>802</v>
      </c>
      <c r="K58" s="45">
        <f t="shared" si="17"/>
        <v>590</v>
      </c>
      <c r="L58" s="45">
        <f t="shared" si="17"/>
        <v>615</v>
      </c>
      <c r="M58" s="45">
        <f t="shared" si="17"/>
        <v>376</v>
      </c>
      <c r="N58" s="45">
        <f t="shared" si="17"/>
        <v>652</v>
      </c>
      <c r="O58" s="45">
        <f t="shared" si="17"/>
        <v>645</v>
      </c>
      <c r="P58" s="45">
        <f t="shared" si="17"/>
        <v>668</v>
      </c>
      <c r="Q58" s="45">
        <f t="shared" si="17"/>
        <v>167</v>
      </c>
      <c r="R58" s="45">
        <f t="shared" si="17"/>
        <v>803</v>
      </c>
      <c r="S58" s="45">
        <f t="shared" si="17"/>
        <v>716</v>
      </c>
      <c r="T58" s="45">
        <f t="shared" si="17"/>
        <v>685</v>
      </c>
      <c r="U58" s="45">
        <f t="shared" si="17"/>
        <v>260</v>
      </c>
      <c r="V58" s="45">
        <f t="shared" si="17"/>
        <v>775</v>
      </c>
      <c r="W58" s="45">
        <f t="shared" si="17"/>
        <v>784</v>
      </c>
      <c r="X58" s="45">
        <f t="shared" si="17"/>
        <v>584</v>
      </c>
      <c r="Y58" s="45">
        <f t="shared" si="17"/>
        <v>343</v>
      </c>
      <c r="Z58" t="s">
        <v>84</v>
      </c>
      <c r="AA58" s="4">
        <f>E58/AVERAGE(B58:D58)</f>
        <v>0.72851296043656211</v>
      </c>
      <c r="AB58" s="4">
        <f>I58/AVERAGE(F58:H58)</f>
        <v>0.73792756539235416</v>
      </c>
      <c r="AC58" s="4">
        <f>M58/AVERAGE(J58:L58)</f>
        <v>0.56203288490284009</v>
      </c>
      <c r="AD58" s="4">
        <f>Q58/AVERAGE(N58:P58)</f>
        <v>0.25496183206106871</v>
      </c>
      <c r="AE58" s="4">
        <f>U58/AVERAGE(R58:T58)</f>
        <v>0.35390199637023595</v>
      </c>
      <c r="AF58" s="4">
        <f>Y58/AVERAGE(V58:X58)</f>
        <v>0.48016798880074657</v>
      </c>
    </row>
    <row r="62" spans="1:33" x14ac:dyDescent="0.25">
      <c r="AA62" s="4">
        <f t="shared" ref="AA62:AF62" si="18">_xlfn.STDEV.P(AA5:AA54)</f>
        <v>0.22526542778978123</v>
      </c>
      <c r="AB62" s="4">
        <f t="shared" si="18"/>
        <v>0.29306027998956241</v>
      </c>
      <c r="AC62" s="4">
        <f t="shared" si="18"/>
        <v>0.23310844076232121</v>
      </c>
      <c r="AD62" s="4">
        <f t="shared" si="18"/>
        <v>0.10759761069799789</v>
      </c>
      <c r="AE62" s="4">
        <f t="shared" si="18"/>
        <v>0.17962070489734691</v>
      </c>
      <c r="AF62" s="4">
        <f t="shared" si="18"/>
        <v>0.21637310081972808</v>
      </c>
      <c r="AG62" t="s">
        <v>81</v>
      </c>
    </row>
  </sheetData>
  <mergeCells count="8">
    <mergeCell ref="A2:A4"/>
    <mergeCell ref="B2:Y2"/>
    <mergeCell ref="B3:E3"/>
    <mergeCell ref="F3:I3"/>
    <mergeCell ref="J3:M3"/>
    <mergeCell ref="N3:Q3"/>
    <mergeCell ref="R3:U3"/>
    <mergeCell ref="V3:Y3"/>
  </mergeCell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1C4DD-313A-4AF4-9816-DFFD1A273BD4}">
  <dimension ref="A1:X410"/>
  <sheetViews>
    <sheetView topLeftCell="A3" workbookViewId="0">
      <selection activeCell="E129" sqref="E8:E129"/>
    </sheetView>
  </sheetViews>
  <sheetFormatPr defaultColWidth="9.85546875" defaultRowHeight="15" x14ac:dyDescent="0.25"/>
  <cols>
    <col min="1" max="10" width="12.5703125" style="153" customWidth="1"/>
    <col min="11" max="11" width="11.5703125" style="41" customWidth="1"/>
    <col min="12" max="14" width="11.5703125" style="37" customWidth="1"/>
    <col min="15" max="15" width="25.7109375" style="37" bestFit="1" customWidth="1"/>
    <col min="16" max="1022" width="11.5703125" style="37" customWidth="1"/>
    <col min="1023" max="1023" width="9.85546875" style="37" customWidth="1"/>
    <col min="1024" max="16384" width="9.85546875" style="37"/>
  </cols>
  <sheetData>
    <row r="1" spans="1:16" x14ac:dyDescent="0.25">
      <c r="A1" s="40" t="s">
        <v>145</v>
      </c>
      <c r="B1" s="18"/>
      <c r="C1" s="18"/>
      <c r="D1" s="18"/>
      <c r="E1" s="18"/>
      <c r="F1" s="18"/>
      <c r="G1" s="18"/>
      <c r="H1" s="18"/>
      <c r="I1" s="18"/>
      <c r="J1" s="18"/>
    </row>
    <row r="2" spans="1:16" x14ac:dyDescent="0.25">
      <c r="A2" s="30" t="s">
        <v>146</v>
      </c>
      <c r="B2" s="18"/>
      <c r="C2" s="18"/>
      <c r="D2" s="18"/>
      <c r="E2" s="18"/>
      <c r="F2" s="18"/>
      <c r="G2" s="18"/>
      <c r="H2" s="18"/>
      <c r="I2" s="18"/>
      <c r="J2" s="18"/>
    </row>
    <row r="3" spans="1:16" x14ac:dyDescent="0.25">
      <c r="A3" s="40"/>
      <c r="B3" s="18"/>
      <c r="C3" s="18"/>
      <c r="D3" s="18"/>
      <c r="E3" s="18"/>
      <c r="F3" s="18"/>
      <c r="G3" s="18"/>
      <c r="H3" s="18"/>
      <c r="I3" s="18"/>
      <c r="J3" s="18"/>
    </row>
    <row r="4" spans="1:16" ht="17.25" x14ac:dyDescent="0.25">
      <c r="A4" s="40" t="s">
        <v>147</v>
      </c>
      <c r="B4" s="18"/>
      <c r="C4" s="18"/>
      <c r="D4" s="18"/>
      <c r="E4" s="18"/>
      <c r="F4" s="18"/>
      <c r="G4" s="18"/>
      <c r="H4" s="18"/>
      <c r="I4" s="18"/>
      <c r="J4" s="18"/>
    </row>
    <row r="5" spans="1:16" x14ac:dyDescent="0.25">
      <c r="A5" s="26" t="s">
        <v>148</v>
      </c>
      <c r="B5" s="18"/>
      <c r="C5" s="18"/>
      <c r="D5" s="18"/>
      <c r="E5" s="18"/>
      <c r="F5" s="18"/>
      <c r="G5" s="18"/>
      <c r="H5" s="18"/>
      <c r="I5" s="18"/>
      <c r="J5" s="18"/>
    </row>
    <row r="6" spans="1:16" ht="15.75" thickBot="1" x14ac:dyDescent="0.3">
      <c r="A6" s="26"/>
      <c r="B6" s="18"/>
      <c r="C6" s="18"/>
      <c r="D6" s="18"/>
      <c r="E6" s="18"/>
      <c r="F6" s="18"/>
      <c r="G6" s="18"/>
      <c r="H6" s="18"/>
      <c r="I6" s="22"/>
      <c r="J6" s="22" t="s">
        <v>149</v>
      </c>
    </row>
    <row r="7" spans="1:16" ht="78.75" thickTop="1" thickBot="1" x14ac:dyDescent="0.3">
      <c r="A7" s="44" t="s">
        <v>150</v>
      </c>
      <c r="B7" s="43" t="s">
        <v>151</v>
      </c>
      <c r="C7" s="36" t="s">
        <v>152</v>
      </c>
      <c r="D7" s="36" t="s">
        <v>153</v>
      </c>
      <c r="E7" s="33" t="s">
        <v>154</v>
      </c>
      <c r="F7" s="33" t="s">
        <v>155</v>
      </c>
      <c r="G7" s="43" t="s">
        <v>156</v>
      </c>
      <c r="H7" s="33" t="s">
        <v>157</v>
      </c>
      <c r="I7" s="29" t="s">
        <v>158</v>
      </c>
      <c r="J7" s="29" t="s">
        <v>159</v>
      </c>
      <c r="O7" s="37" t="s">
        <v>160</v>
      </c>
      <c r="P7" s="37" t="s">
        <v>161</v>
      </c>
    </row>
    <row r="8" spans="1:16" ht="15" customHeight="1" thickTop="1" x14ac:dyDescent="0.25">
      <c r="A8" s="25">
        <v>43891</v>
      </c>
      <c r="B8" s="20">
        <v>1.03</v>
      </c>
      <c r="C8" s="20">
        <v>1.1100000000000001</v>
      </c>
      <c r="D8" s="20">
        <v>1.08</v>
      </c>
      <c r="E8" s="54">
        <v>1.04</v>
      </c>
      <c r="F8" s="54">
        <v>0.97</v>
      </c>
      <c r="G8" s="20">
        <v>1.04</v>
      </c>
      <c r="H8" s="54">
        <v>1.02</v>
      </c>
      <c r="I8" s="53" t="s">
        <v>162</v>
      </c>
      <c r="J8" s="53" t="s">
        <v>162</v>
      </c>
      <c r="L8" s="52"/>
      <c r="M8" s="52"/>
    </row>
    <row r="9" spans="1:16" ht="15" customHeight="1" x14ac:dyDescent="0.25">
      <c r="A9" s="50">
        <v>43892</v>
      </c>
      <c r="B9" s="24">
        <v>1.02</v>
      </c>
      <c r="C9" s="24">
        <v>1.06</v>
      </c>
      <c r="D9" s="24">
        <v>1.03</v>
      </c>
      <c r="E9" s="56">
        <v>1.03</v>
      </c>
      <c r="F9" s="56">
        <v>0.94</v>
      </c>
      <c r="G9" s="24">
        <v>0.95</v>
      </c>
      <c r="H9" s="56">
        <v>0.97</v>
      </c>
      <c r="I9" s="60" t="s">
        <v>162</v>
      </c>
      <c r="J9" s="60" t="s">
        <v>162</v>
      </c>
      <c r="L9" s="52"/>
      <c r="M9" s="52"/>
    </row>
    <row r="10" spans="1:16" ht="15" customHeight="1" x14ac:dyDescent="0.25">
      <c r="A10" s="50">
        <v>43893</v>
      </c>
      <c r="B10" s="24">
        <v>1.01</v>
      </c>
      <c r="C10" s="24">
        <v>1.05</v>
      </c>
      <c r="D10" s="24">
        <v>1.02</v>
      </c>
      <c r="E10" s="56">
        <v>1.02</v>
      </c>
      <c r="F10" s="56">
        <v>0.95</v>
      </c>
      <c r="G10" s="24">
        <v>0.95</v>
      </c>
      <c r="H10" s="56">
        <v>0.96</v>
      </c>
      <c r="I10" s="60" t="s">
        <v>162</v>
      </c>
      <c r="J10" s="60" t="s">
        <v>162</v>
      </c>
      <c r="L10" s="52">
        <f>AVERAGE(E8:E129)</f>
        <v>0.6060330578512394</v>
      </c>
      <c r="M10" s="52">
        <f>AVERAGE(J8:J129)</f>
        <v>1.6838260869565216</v>
      </c>
    </row>
    <row r="11" spans="1:16" ht="15" customHeight="1" x14ac:dyDescent="0.25">
      <c r="A11" s="50">
        <v>43894</v>
      </c>
      <c r="B11" s="24">
        <v>1.01</v>
      </c>
      <c r="C11" s="24">
        <v>1.04</v>
      </c>
      <c r="D11" s="24">
        <v>1.03</v>
      </c>
      <c r="E11" s="56">
        <v>1.01</v>
      </c>
      <c r="F11" s="48">
        <v>0.95</v>
      </c>
      <c r="G11" s="24">
        <v>0.95</v>
      </c>
      <c r="H11" s="56">
        <v>0.97</v>
      </c>
      <c r="I11" s="60" t="s">
        <v>162</v>
      </c>
      <c r="J11" s="60" t="s">
        <v>162</v>
      </c>
      <c r="L11" s="52"/>
      <c r="M11" s="52"/>
    </row>
    <row r="12" spans="1:16" ht="15" customHeight="1" x14ac:dyDescent="0.25">
      <c r="A12" s="50">
        <v>43895</v>
      </c>
      <c r="B12" s="24">
        <v>1</v>
      </c>
      <c r="C12" s="24">
        <v>1.03</v>
      </c>
      <c r="D12" s="24">
        <v>1.02</v>
      </c>
      <c r="E12" s="56">
        <v>1</v>
      </c>
      <c r="F12" s="55">
        <v>0.97</v>
      </c>
      <c r="G12" s="24">
        <v>0.92</v>
      </c>
      <c r="H12" s="56">
        <v>0.92</v>
      </c>
      <c r="I12" s="60" t="s">
        <v>162</v>
      </c>
      <c r="J12" s="60" t="s">
        <v>162</v>
      </c>
      <c r="L12" s="52"/>
      <c r="M12" s="52"/>
    </row>
    <row r="13" spans="1:16" ht="15" customHeight="1" x14ac:dyDescent="0.25">
      <c r="A13" s="50">
        <v>43896</v>
      </c>
      <c r="B13" s="24">
        <v>1.02</v>
      </c>
      <c r="C13" s="24">
        <v>1.03</v>
      </c>
      <c r="D13" s="24">
        <v>1.02</v>
      </c>
      <c r="E13" s="56">
        <v>1.02</v>
      </c>
      <c r="F13" s="55">
        <v>0.99</v>
      </c>
      <c r="G13" s="24">
        <v>0.92</v>
      </c>
      <c r="H13" s="56">
        <v>0.96</v>
      </c>
      <c r="I13" s="60" t="s">
        <v>162</v>
      </c>
      <c r="J13" s="60" t="s">
        <v>162</v>
      </c>
      <c r="L13" s="52"/>
      <c r="M13" s="52"/>
    </row>
    <row r="14" spans="1:16" ht="15" customHeight="1" x14ac:dyDescent="0.25">
      <c r="A14" s="39">
        <v>43897</v>
      </c>
      <c r="B14" s="27">
        <v>1.01</v>
      </c>
      <c r="C14" s="27">
        <v>1.0900000000000001</v>
      </c>
      <c r="D14" s="27">
        <v>1.08</v>
      </c>
      <c r="E14" s="57">
        <v>1.02</v>
      </c>
      <c r="F14" s="23">
        <v>0.99</v>
      </c>
      <c r="G14" s="27">
        <v>0.91</v>
      </c>
      <c r="H14" s="57">
        <v>0.93</v>
      </c>
      <c r="I14" s="49" t="s">
        <v>162</v>
      </c>
      <c r="J14" s="49" t="s">
        <v>162</v>
      </c>
      <c r="L14" s="52"/>
      <c r="M14" s="52"/>
    </row>
    <row r="15" spans="1:16" ht="15" customHeight="1" x14ac:dyDescent="0.25">
      <c r="A15" s="25">
        <v>43898</v>
      </c>
      <c r="B15" s="20">
        <v>1.05</v>
      </c>
      <c r="C15" s="20">
        <v>1.1299999999999999</v>
      </c>
      <c r="D15" s="20">
        <v>1.1200000000000001</v>
      </c>
      <c r="E15" s="54">
        <v>1.06</v>
      </c>
      <c r="F15" s="23">
        <v>0.99</v>
      </c>
      <c r="G15" s="20">
        <v>0.87</v>
      </c>
      <c r="H15" s="54">
        <v>0.95</v>
      </c>
      <c r="I15" s="53" t="s">
        <v>162</v>
      </c>
      <c r="J15" s="53">
        <v>0.89</v>
      </c>
      <c r="L15" s="52"/>
      <c r="M15" s="52"/>
      <c r="N15" s="51">
        <f>A15</f>
        <v>43898</v>
      </c>
      <c r="O15" s="52">
        <f>AVERAGE(E8:E15)</f>
        <v>1.0250000000000001</v>
      </c>
      <c r="P15" s="52">
        <f>AVERAGE(J8:J15)</f>
        <v>0.89</v>
      </c>
    </row>
    <row r="16" spans="1:16" ht="15" customHeight="1" x14ac:dyDescent="0.25">
      <c r="A16" s="50">
        <v>43899</v>
      </c>
      <c r="B16" s="24">
        <v>1.01</v>
      </c>
      <c r="C16" s="24">
        <v>1.07</v>
      </c>
      <c r="D16" s="24">
        <v>1.04</v>
      </c>
      <c r="E16" s="56">
        <v>1.03</v>
      </c>
      <c r="F16" s="55">
        <v>1</v>
      </c>
      <c r="G16" s="24">
        <v>0.9</v>
      </c>
      <c r="H16" s="56">
        <v>0.95</v>
      </c>
      <c r="I16" s="60">
        <v>1.02</v>
      </c>
      <c r="J16" s="60">
        <v>1.05</v>
      </c>
      <c r="L16" s="52"/>
      <c r="M16" s="52"/>
      <c r="N16" s="51">
        <f t="shared" ref="N16:N79" si="0">A16</f>
        <v>43899</v>
      </c>
      <c r="O16" s="52">
        <f t="shared" ref="O16:O79" si="1">AVERAGE(E9:E16)</f>
        <v>1.0237499999999999</v>
      </c>
      <c r="P16" s="52">
        <f t="shared" ref="P16:P79" si="2">AVERAGE(J9:J16)</f>
        <v>0.97</v>
      </c>
    </row>
    <row r="17" spans="1:16" ht="15" customHeight="1" x14ac:dyDescent="0.25">
      <c r="A17" s="50">
        <v>43900</v>
      </c>
      <c r="B17" s="24">
        <v>0.99</v>
      </c>
      <c r="C17" s="24">
        <v>1.05</v>
      </c>
      <c r="D17" s="24">
        <v>1.03</v>
      </c>
      <c r="E17" s="56">
        <v>1.01</v>
      </c>
      <c r="F17" s="55">
        <v>0.99</v>
      </c>
      <c r="G17" s="24">
        <v>0.89</v>
      </c>
      <c r="H17" s="56">
        <v>0.97</v>
      </c>
      <c r="I17" s="60">
        <v>1.02</v>
      </c>
      <c r="J17" s="60">
        <v>0.82</v>
      </c>
      <c r="L17" s="52"/>
      <c r="M17" s="52"/>
      <c r="N17" s="51">
        <f t="shared" si="0"/>
        <v>43900</v>
      </c>
      <c r="O17" s="52">
        <f t="shared" si="1"/>
        <v>1.0212500000000002</v>
      </c>
      <c r="P17" s="52">
        <f t="shared" si="2"/>
        <v>0.91999999999999993</v>
      </c>
    </row>
    <row r="18" spans="1:16" ht="15" customHeight="1" x14ac:dyDescent="0.25">
      <c r="A18" s="50">
        <v>43901</v>
      </c>
      <c r="B18" s="24">
        <v>0.99</v>
      </c>
      <c r="C18" s="24">
        <v>1.04</v>
      </c>
      <c r="D18" s="24">
        <v>1.03</v>
      </c>
      <c r="E18" s="56">
        <v>1</v>
      </c>
      <c r="F18" s="55">
        <v>0.98</v>
      </c>
      <c r="G18" s="24">
        <v>0.86</v>
      </c>
      <c r="H18" s="56">
        <v>0.93</v>
      </c>
      <c r="I18" s="60">
        <v>0.98</v>
      </c>
      <c r="J18" s="60">
        <v>1.18</v>
      </c>
      <c r="L18" s="52"/>
      <c r="M18" s="52"/>
      <c r="N18" s="51">
        <f t="shared" si="0"/>
        <v>43901</v>
      </c>
      <c r="O18" s="52">
        <f t="shared" si="1"/>
        <v>1.0187499999999998</v>
      </c>
      <c r="P18" s="52">
        <f t="shared" si="2"/>
        <v>0.98499999999999988</v>
      </c>
    </row>
    <row r="19" spans="1:16" ht="15" customHeight="1" x14ac:dyDescent="0.25">
      <c r="A19" s="50">
        <v>43902</v>
      </c>
      <c r="B19" s="24">
        <v>0.98</v>
      </c>
      <c r="C19" s="24">
        <v>1.02</v>
      </c>
      <c r="D19" s="24">
        <v>1.02</v>
      </c>
      <c r="E19" s="56">
        <v>0.99</v>
      </c>
      <c r="F19" s="55">
        <v>0.96</v>
      </c>
      <c r="G19" s="24">
        <v>0.81</v>
      </c>
      <c r="H19" s="56">
        <v>0.92</v>
      </c>
      <c r="I19" s="60">
        <v>0.98</v>
      </c>
      <c r="J19" s="60">
        <v>1.2</v>
      </c>
      <c r="L19" s="52"/>
      <c r="M19" s="52"/>
      <c r="N19" s="51">
        <f t="shared" si="0"/>
        <v>43902</v>
      </c>
      <c r="O19" s="52">
        <f t="shared" si="1"/>
        <v>1.0162499999999999</v>
      </c>
      <c r="P19" s="52">
        <f t="shared" si="2"/>
        <v>1.028</v>
      </c>
    </row>
    <row r="20" spans="1:16" ht="15" customHeight="1" x14ac:dyDescent="0.25">
      <c r="A20" s="50">
        <v>43903</v>
      </c>
      <c r="B20" s="24">
        <v>0.98</v>
      </c>
      <c r="C20" s="24">
        <v>1</v>
      </c>
      <c r="D20" s="24">
        <v>1.02</v>
      </c>
      <c r="E20" s="56">
        <v>0.98</v>
      </c>
      <c r="F20" s="55">
        <v>0.92</v>
      </c>
      <c r="G20" s="24">
        <v>0.72</v>
      </c>
      <c r="H20" s="56">
        <v>0.87</v>
      </c>
      <c r="I20" s="60">
        <v>0.94</v>
      </c>
      <c r="J20" s="60">
        <v>0.99</v>
      </c>
      <c r="L20" s="52"/>
      <c r="M20" s="52"/>
      <c r="N20" s="51">
        <f t="shared" si="0"/>
        <v>43903</v>
      </c>
      <c r="O20" s="52">
        <f t="shared" si="1"/>
        <v>1.0137499999999999</v>
      </c>
      <c r="P20" s="52">
        <f t="shared" si="2"/>
        <v>1.0216666666666667</v>
      </c>
    </row>
    <row r="21" spans="1:16" ht="15" customHeight="1" x14ac:dyDescent="0.25">
      <c r="A21" s="39">
        <v>43904</v>
      </c>
      <c r="B21" s="27">
        <v>0.93</v>
      </c>
      <c r="C21" s="27">
        <v>1.02</v>
      </c>
      <c r="D21" s="27">
        <v>1.08</v>
      </c>
      <c r="E21" s="57">
        <v>0.95</v>
      </c>
      <c r="F21" s="23">
        <v>0.89</v>
      </c>
      <c r="G21" s="27">
        <v>0.61</v>
      </c>
      <c r="H21" s="57">
        <v>0.83</v>
      </c>
      <c r="I21" s="49">
        <v>0.85</v>
      </c>
      <c r="J21" s="49">
        <v>1.27</v>
      </c>
      <c r="L21" s="52"/>
      <c r="M21" s="52"/>
      <c r="N21" s="51">
        <f t="shared" si="0"/>
        <v>43904</v>
      </c>
      <c r="O21" s="52">
        <f t="shared" si="1"/>
        <v>1.0049999999999999</v>
      </c>
      <c r="P21" s="52">
        <f t="shared" si="2"/>
        <v>1.0571428571428572</v>
      </c>
    </row>
    <row r="22" spans="1:16" ht="15" customHeight="1" x14ac:dyDescent="0.25">
      <c r="A22" s="25">
        <v>43905</v>
      </c>
      <c r="B22" s="20">
        <v>0.94</v>
      </c>
      <c r="C22" s="20">
        <v>1.05</v>
      </c>
      <c r="D22" s="20">
        <v>1.1200000000000001</v>
      </c>
      <c r="E22" s="54">
        <v>0.96</v>
      </c>
      <c r="F22" s="23">
        <v>0.85</v>
      </c>
      <c r="G22" s="20">
        <v>0.54</v>
      </c>
      <c r="H22" s="54">
        <v>0.74</v>
      </c>
      <c r="I22" s="53">
        <v>0.85</v>
      </c>
      <c r="J22" s="53">
        <v>0.93</v>
      </c>
      <c r="L22" s="52"/>
      <c r="M22" s="52"/>
      <c r="N22" s="51">
        <f t="shared" si="0"/>
        <v>43905</v>
      </c>
      <c r="O22" s="52">
        <f t="shared" si="1"/>
        <v>0.99750000000000005</v>
      </c>
      <c r="P22" s="52">
        <f t="shared" si="2"/>
        <v>1.04125</v>
      </c>
    </row>
    <row r="23" spans="1:16" ht="15" customHeight="1" x14ac:dyDescent="0.25">
      <c r="A23" s="50">
        <v>43906</v>
      </c>
      <c r="B23" s="24">
        <v>0.96</v>
      </c>
      <c r="C23" s="24">
        <v>1.03</v>
      </c>
      <c r="D23" s="24">
        <v>1.04</v>
      </c>
      <c r="E23" s="56">
        <v>0.98</v>
      </c>
      <c r="F23" s="55">
        <v>0.78</v>
      </c>
      <c r="G23" s="24">
        <v>0.6</v>
      </c>
      <c r="H23" s="56">
        <v>0.79</v>
      </c>
      <c r="I23" s="60">
        <v>0.88</v>
      </c>
      <c r="J23" s="60">
        <v>1.04</v>
      </c>
      <c r="L23" s="52"/>
      <c r="M23" s="52"/>
      <c r="N23" s="51">
        <f t="shared" si="0"/>
        <v>43906</v>
      </c>
      <c r="O23" s="52">
        <f t="shared" si="1"/>
        <v>0.98750000000000004</v>
      </c>
      <c r="P23" s="52">
        <f t="shared" si="2"/>
        <v>1.06</v>
      </c>
    </row>
    <row r="24" spans="1:16" ht="15" customHeight="1" x14ac:dyDescent="0.25">
      <c r="A24" s="58">
        <v>43907</v>
      </c>
      <c r="B24" s="38">
        <v>0.86</v>
      </c>
      <c r="C24" s="38">
        <v>0.95</v>
      </c>
      <c r="D24" s="38">
        <v>1.03</v>
      </c>
      <c r="E24" s="31">
        <v>0.89</v>
      </c>
      <c r="F24" s="55">
        <v>0.69</v>
      </c>
      <c r="G24" s="38">
        <v>0.44</v>
      </c>
      <c r="H24" s="31">
        <v>0.7</v>
      </c>
      <c r="I24" s="59">
        <v>0.77</v>
      </c>
      <c r="J24" s="59">
        <v>0.77</v>
      </c>
      <c r="L24" s="52"/>
      <c r="M24" s="52"/>
      <c r="N24" s="51">
        <f t="shared" si="0"/>
        <v>43907</v>
      </c>
      <c r="O24" s="52">
        <f t="shared" si="1"/>
        <v>0.96999999999999986</v>
      </c>
      <c r="P24" s="52">
        <f t="shared" si="2"/>
        <v>1.0250000000000001</v>
      </c>
    </row>
    <row r="25" spans="1:16" ht="15" customHeight="1" x14ac:dyDescent="0.25">
      <c r="A25" s="58">
        <v>43908</v>
      </c>
      <c r="B25" s="38">
        <v>0.8</v>
      </c>
      <c r="C25" s="38">
        <v>0.9</v>
      </c>
      <c r="D25" s="38">
        <v>1</v>
      </c>
      <c r="E25" s="31">
        <v>0.83</v>
      </c>
      <c r="F25" s="55">
        <v>0.59</v>
      </c>
      <c r="G25" s="38">
        <v>0.35</v>
      </c>
      <c r="H25" s="31">
        <v>0.65</v>
      </c>
      <c r="I25" s="59">
        <v>0.62</v>
      </c>
      <c r="J25" s="59">
        <v>0.93</v>
      </c>
      <c r="L25" s="52"/>
      <c r="M25" s="52"/>
      <c r="N25" s="51">
        <f t="shared" si="0"/>
        <v>43908</v>
      </c>
      <c r="O25" s="52">
        <f t="shared" si="1"/>
        <v>0.9474999999999999</v>
      </c>
      <c r="P25" s="52">
        <f t="shared" si="2"/>
        <v>1.0387500000000001</v>
      </c>
    </row>
    <row r="26" spans="1:16" ht="15" customHeight="1" x14ac:dyDescent="0.25">
      <c r="A26" s="58">
        <v>43909</v>
      </c>
      <c r="B26" s="38">
        <v>0.79</v>
      </c>
      <c r="C26" s="38">
        <v>0.88</v>
      </c>
      <c r="D26" s="38">
        <v>1</v>
      </c>
      <c r="E26" s="31">
        <v>0.82</v>
      </c>
      <c r="F26" s="55">
        <v>0.51</v>
      </c>
      <c r="G26" s="38">
        <v>0.3</v>
      </c>
      <c r="H26" s="31">
        <v>0.59</v>
      </c>
      <c r="I26" s="59">
        <v>0.57999999999999996</v>
      </c>
      <c r="J26" s="59">
        <v>0.91</v>
      </c>
      <c r="L26" s="52"/>
      <c r="M26" s="52"/>
      <c r="N26" s="51">
        <f t="shared" si="0"/>
        <v>43909</v>
      </c>
      <c r="O26" s="52">
        <f t="shared" si="1"/>
        <v>0.92499999999999993</v>
      </c>
      <c r="P26" s="52">
        <f t="shared" si="2"/>
        <v>1.0049999999999999</v>
      </c>
    </row>
    <row r="27" spans="1:16" ht="15" customHeight="1" x14ac:dyDescent="0.25">
      <c r="A27" s="58">
        <v>43910</v>
      </c>
      <c r="B27" s="38">
        <v>0.78</v>
      </c>
      <c r="C27" s="38">
        <v>0.85</v>
      </c>
      <c r="D27" s="38">
        <v>0.98</v>
      </c>
      <c r="E27" s="31">
        <v>0.81</v>
      </c>
      <c r="F27" s="55">
        <v>0.43</v>
      </c>
      <c r="G27" s="38">
        <v>0.24</v>
      </c>
      <c r="H27" s="31">
        <v>0.52</v>
      </c>
      <c r="I27" s="59">
        <v>0.53</v>
      </c>
      <c r="J27" s="59">
        <v>0.82</v>
      </c>
      <c r="L27" s="52"/>
      <c r="M27" s="52"/>
      <c r="N27" s="51">
        <f t="shared" si="0"/>
        <v>43910</v>
      </c>
      <c r="O27" s="52">
        <f t="shared" si="1"/>
        <v>0.90250000000000008</v>
      </c>
      <c r="P27" s="52">
        <f t="shared" si="2"/>
        <v>0.95750000000000002</v>
      </c>
    </row>
    <row r="28" spans="1:16" ht="15" customHeight="1" x14ac:dyDescent="0.25">
      <c r="A28" s="39">
        <v>43911</v>
      </c>
      <c r="B28" s="27">
        <v>0.7</v>
      </c>
      <c r="C28" s="27">
        <v>0.79</v>
      </c>
      <c r="D28" s="27">
        <v>1.02</v>
      </c>
      <c r="E28" s="57">
        <v>0.73</v>
      </c>
      <c r="F28" s="23">
        <v>0.37</v>
      </c>
      <c r="G28" s="27">
        <v>0.13</v>
      </c>
      <c r="H28" s="57">
        <v>0.39</v>
      </c>
      <c r="I28" s="49">
        <v>0.4</v>
      </c>
      <c r="J28" s="49">
        <v>1.18</v>
      </c>
      <c r="L28" s="52"/>
      <c r="M28" s="52"/>
      <c r="N28" s="51">
        <f t="shared" si="0"/>
        <v>43911</v>
      </c>
      <c r="O28" s="52">
        <f t="shared" si="1"/>
        <v>0.87125000000000008</v>
      </c>
      <c r="P28" s="52">
        <f t="shared" si="2"/>
        <v>0.98124999999999996</v>
      </c>
    </row>
    <row r="29" spans="1:16" ht="15" customHeight="1" x14ac:dyDescent="0.25">
      <c r="A29" s="25">
        <v>43912</v>
      </c>
      <c r="B29" s="20">
        <v>0.66</v>
      </c>
      <c r="C29" s="20">
        <v>0.73</v>
      </c>
      <c r="D29" s="20">
        <v>1.01</v>
      </c>
      <c r="E29" s="54">
        <v>0.69</v>
      </c>
      <c r="F29" s="23">
        <v>0.33</v>
      </c>
      <c r="G29" s="20">
        <v>0.11</v>
      </c>
      <c r="H29" s="54">
        <v>0.32</v>
      </c>
      <c r="I29" s="53">
        <v>0.35</v>
      </c>
      <c r="J29" s="53">
        <v>1.26</v>
      </c>
      <c r="L29" s="52"/>
      <c r="M29" s="52"/>
      <c r="N29" s="51">
        <f t="shared" si="0"/>
        <v>43912</v>
      </c>
      <c r="O29" s="52">
        <f t="shared" si="1"/>
        <v>0.83875000000000011</v>
      </c>
      <c r="P29" s="52">
        <f t="shared" si="2"/>
        <v>0.98</v>
      </c>
    </row>
    <row r="30" spans="1:16" ht="15" customHeight="1" x14ac:dyDescent="0.25">
      <c r="A30" s="58">
        <v>43913</v>
      </c>
      <c r="B30" s="38">
        <v>0.64</v>
      </c>
      <c r="C30" s="38">
        <v>0.77</v>
      </c>
      <c r="D30" s="38">
        <v>0.97</v>
      </c>
      <c r="E30" s="31">
        <v>0.69</v>
      </c>
      <c r="F30" s="55">
        <v>0.25</v>
      </c>
      <c r="G30" s="38">
        <v>0.15</v>
      </c>
      <c r="H30" s="31">
        <v>0.31</v>
      </c>
      <c r="I30" s="59">
        <v>0.27</v>
      </c>
      <c r="J30" s="59">
        <v>0.86</v>
      </c>
      <c r="L30" s="52"/>
      <c r="M30" s="52"/>
      <c r="N30" s="51">
        <f t="shared" si="0"/>
        <v>43913</v>
      </c>
      <c r="O30" s="52">
        <f t="shared" si="1"/>
        <v>0.80499999999999994</v>
      </c>
      <c r="P30" s="52">
        <f t="shared" si="2"/>
        <v>0.97125000000000006</v>
      </c>
    </row>
    <row r="31" spans="1:16" ht="15" customHeight="1" x14ac:dyDescent="0.25">
      <c r="A31" s="58">
        <v>43914</v>
      </c>
      <c r="B31" s="38">
        <v>0.44</v>
      </c>
      <c r="C31" s="38">
        <v>0.56000000000000005</v>
      </c>
      <c r="D31" s="38">
        <v>0.84</v>
      </c>
      <c r="E31" s="31">
        <v>0.49</v>
      </c>
      <c r="F31" s="55">
        <v>0.2</v>
      </c>
      <c r="G31" s="38">
        <v>0.09</v>
      </c>
      <c r="H31" s="31">
        <v>0.22</v>
      </c>
      <c r="I31" s="59">
        <v>0.17</v>
      </c>
      <c r="J31" s="59">
        <v>0.85</v>
      </c>
      <c r="L31" s="52"/>
      <c r="M31" s="52"/>
      <c r="N31" s="51">
        <f t="shared" si="0"/>
        <v>43914</v>
      </c>
      <c r="O31" s="52">
        <f t="shared" si="1"/>
        <v>0.74374999999999991</v>
      </c>
      <c r="P31" s="52">
        <f t="shared" si="2"/>
        <v>0.94750000000000001</v>
      </c>
    </row>
    <row r="32" spans="1:16" ht="15" customHeight="1" x14ac:dyDescent="0.25">
      <c r="A32" s="58">
        <v>43915</v>
      </c>
      <c r="B32" s="38">
        <v>0.37</v>
      </c>
      <c r="C32" s="38">
        <v>0.47</v>
      </c>
      <c r="D32" s="38">
        <v>0.77</v>
      </c>
      <c r="E32" s="31">
        <v>0.42</v>
      </c>
      <c r="F32" s="55">
        <v>0.16</v>
      </c>
      <c r="G32" s="38">
        <v>7.0000000000000007E-2</v>
      </c>
      <c r="H32" s="31">
        <v>0.19</v>
      </c>
      <c r="I32" s="59">
        <v>0.14000000000000001</v>
      </c>
      <c r="J32" s="59">
        <v>1.28</v>
      </c>
      <c r="L32" s="52"/>
      <c r="M32" s="52"/>
      <c r="N32" s="51">
        <f t="shared" si="0"/>
        <v>43915</v>
      </c>
      <c r="O32" s="52">
        <f t="shared" si="1"/>
        <v>0.68500000000000005</v>
      </c>
      <c r="P32" s="52">
        <f t="shared" si="2"/>
        <v>1.01125</v>
      </c>
    </row>
    <row r="33" spans="1:16" ht="15" customHeight="1" x14ac:dyDescent="0.25">
      <c r="A33" s="58">
        <v>43916</v>
      </c>
      <c r="B33" s="38">
        <v>0.35</v>
      </c>
      <c r="C33" s="38">
        <v>0.43</v>
      </c>
      <c r="D33" s="38">
        <v>0.72</v>
      </c>
      <c r="E33" s="31">
        <v>0.39</v>
      </c>
      <c r="F33" s="55">
        <v>0.13</v>
      </c>
      <c r="G33" s="38">
        <v>0.06</v>
      </c>
      <c r="H33" s="31">
        <v>0.18</v>
      </c>
      <c r="I33" s="59">
        <v>0.13</v>
      </c>
      <c r="J33" s="59">
        <v>1.32</v>
      </c>
      <c r="L33" s="52"/>
      <c r="M33" s="52"/>
      <c r="N33" s="51">
        <f t="shared" si="0"/>
        <v>43916</v>
      </c>
      <c r="O33" s="52">
        <f t="shared" si="1"/>
        <v>0.62999999999999989</v>
      </c>
      <c r="P33" s="52">
        <f t="shared" si="2"/>
        <v>1.06</v>
      </c>
    </row>
    <row r="34" spans="1:16" ht="15" customHeight="1" x14ac:dyDescent="0.25">
      <c r="A34" s="58">
        <v>43917</v>
      </c>
      <c r="B34" s="38">
        <v>0.35</v>
      </c>
      <c r="C34" s="38">
        <v>0.42</v>
      </c>
      <c r="D34" s="38">
        <v>0.69</v>
      </c>
      <c r="E34" s="31">
        <v>0.38</v>
      </c>
      <c r="F34" s="55">
        <v>0.1</v>
      </c>
      <c r="G34" s="38">
        <v>0.06</v>
      </c>
      <c r="H34" s="31">
        <v>0.18</v>
      </c>
      <c r="I34" s="59">
        <v>0.14000000000000001</v>
      </c>
      <c r="J34" s="59">
        <v>1.06</v>
      </c>
      <c r="L34" s="52"/>
      <c r="M34" s="52"/>
      <c r="N34" s="51">
        <f t="shared" si="0"/>
        <v>43917</v>
      </c>
      <c r="O34" s="52">
        <f t="shared" si="1"/>
        <v>0.57499999999999996</v>
      </c>
      <c r="P34" s="52">
        <f t="shared" si="2"/>
        <v>1.0787500000000001</v>
      </c>
    </row>
    <row r="35" spans="1:16" ht="15" customHeight="1" x14ac:dyDescent="0.25">
      <c r="A35" s="39">
        <v>43918</v>
      </c>
      <c r="B35" s="27">
        <v>0.27</v>
      </c>
      <c r="C35" s="27">
        <v>0.34</v>
      </c>
      <c r="D35" s="27">
        <v>0.71</v>
      </c>
      <c r="E35" s="57">
        <v>0.3</v>
      </c>
      <c r="F35" s="23">
        <v>0.09</v>
      </c>
      <c r="G35" s="27">
        <v>0.04</v>
      </c>
      <c r="H35" s="57">
        <v>0.17</v>
      </c>
      <c r="I35" s="49">
        <v>0.12</v>
      </c>
      <c r="J35" s="49">
        <v>1.25</v>
      </c>
      <c r="L35" s="52"/>
      <c r="M35" s="52"/>
      <c r="N35" s="51">
        <f t="shared" si="0"/>
        <v>43918</v>
      </c>
      <c r="O35" s="52">
        <f t="shared" si="1"/>
        <v>0.51124999999999998</v>
      </c>
      <c r="P35" s="52">
        <f t="shared" si="2"/>
        <v>1.1325000000000001</v>
      </c>
    </row>
    <row r="36" spans="1:16" ht="15" customHeight="1" x14ac:dyDescent="0.25">
      <c r="A36" s="25">
        <v>43919</v>
      </c>
      <c r="B36" s="20">
        <v>0.23</v>
      </c>
      <c r="C36" s="20">
        <v>0.28999999999999998</v>
      </c>
      <c r="D36" s="20">
        <v>0.72</v>
      </c>
      <c r="E36" s="54">
        <v>0.25</v>
      </c>
      <c r="F36" s="23">
        <v>0.08</v>
      </c>
      <c r="G36" s="20">
        <v>0.04</v>
      </c>
      <c r="H36" s="54">
        <v>0.16</v>
      </c>
      <c r="I36" s="53">
        <v>0.13</v>
      </c>
      <c r="J36" s="53">
        <v>0.83</v>
      </c>
      <c r="L36" s="52"/>
      <c r="M36" s="52"/>
      <c r="N36" s="51">
        <f t="shared" si="0"/>
        <v>43919</v>
      </c>
      <c r="O36" s="52">
        <f t="shared" si="1"/>
        <v>0.45124999999999998</v>
      </c>
      <c r="P36" s="52">
        <f t="shared" si="2"/>
        <v>1.0887500000000001</v>
      </c>
    </row>
    <row r="37" spans="1:16" ht="15" customHeight="1" x14ac:dyDescent="0.25">
      <c r="A37" s="58">
        <v>43920</v>
      </c>
      <c r="B37" s="38">
        <v>0.33</v>
      </c>
      <c r="C37" s="38">
        <v>0.41</v>
      </c>
      <c r="D37" s="38">
        <v>0.64</v>
      </c>
      <c r="E37" s="31">
        <v>0.36</v>
      </c>
      <c r="F37" s="55">
        <v>0.06</v>
      </c>
      <c r="G37" s="38">
        <v>0.06</v>
      </c>
      <c r="H37" s="31">
        <v>0.17</v>
      </c>
      <c r="I37" s="59">
        <v>0.12</v>
      </c>
      <c r="J37" s="59">
        <v>0.72</v>
      </c>
      <c r="L37" s="52"/>
      <c r="M37" s="52"/>
      <c r="N37" s="51">
        <f t="shared" si="0"/>
        <v>43920</v>
      </c>
      <c r="O37" s="52">
        <f t="shared" si="1"/>
        <v>0.40999999999999992</v>
      </c>
      <c r="P37" s="52">
        <f t="shared" si="2"/>
        <v>1.0212500000000002</v>
      </c>
    </row>
    <row r="38" spans="1:16" ht="15" customHeight="1" x14ac:dyDescent="0.25">
      <c r="A38" s="58">
        <v>43921</v>
      </c>
      <c r="B38" s="38">
        <v>0.32</v>
      </c>
      <c r="C38" s="38">
        <v>0.4</v>
      </c>
      <c r="D38" s="38">
        <v>0.62</v>
      </c>
      <c r="E38" s="31">
        <v>0.36</v>
      </c>
      <c r="F38" s="55">
        <v>0.05</v>
      </c>
      <c r="G38" s="38">
        <v>0.05</v>
      </c>
      <c r="H38" s="31">
        <v>0.17</v>
      </c>
      <c r="I38" s="59">
        <v>0.12</v>
      </c>
      <c r="J38" s="59">
        <v>0.96</v>
      </c>
      <c r="L38" s="52"/>
      <c r="M38" s="52"/>
      <c r="N38" s="51">
        <f t="shared" si="0"/>
        <v>43921</v>
      </c>
      <c r="O38" s="52">
        <f t="shared" si="1"/>
        <v>0.36874999999999991</v>
      </c>
      <c r="P38" s="52">
        <f t="shared" si="2"/>
        <v>1.0337499999999999</v>
      </c>
    </row>
    <row r="39" spans="1:16" ht="15" customHeight="1" x14ac:dyDescent="0.25">
      <c r="A39" s="58">
        <v>43922</v>
      </c>
      <c r="B39" s="38">
        <v>0.32</v>
      </c>
      <c r="C39" s="38">
        <v>0.39</v>
      </c>
      <c r="D39" s="38">
        <v>0.61</v>
      </c>
      <c r="E39" s="31">
        <v>0.35</v>
      </c>
      <c r="F39" s="55">
        <v>0.05</v>
      </c>
      <c r="G39" s="38">
        <v>0.05</v>
      </c>
      <c r="H39" s="31">
        <v>0.16</v>
      </c>
      <c r="I39" s="59">
        <v>0.11</v>
      </c>
      <c r="J39" s="59">
        <v>1.1100000000000001</v>
      </c>
      <c r="L39" s="52"/>
      <c r="M39" s="52"/>
      <c r="N39" s="51">
        <f t="shared" si="0"/>
        <v>43922</v>
      </c>
      <c r="O39" s="52">
        <f t="shared" si="1"/>
        <v>0.35125000000000001</v>
      </c>
      <c r="P39" s="52">
        <f t="shared" si="2"/>
        <v>1.0662499999999999</v>
      </c>
    </row>
    <row r="40" spans="1:16" ht="15" customHeight="1" x14ac:dyDescent="0.25">
      <c r="A40" s="58">
        <v>43923</v>
      </c>
      <c r="B40" s="38">
        <v>0.32</v>
      </c>
      <c r="C40" s="38">
        <v>0.38</v>
      </c>
      <c r="D40" s="38">
        <v>0.6</v>
      </c>
      <c r="E40" s="31">
        <v>0.35</v>
      </c>
      <c r="F40" s="55">
        <v>0.05</v>
      </c>
      <c r="G40" s="38">
        <v>0.05</v>
      </c>
      <c r="H40" s="31">
        <v>0.16</v>
      </c>
      <c r="I40" s="59">
        <v>0.11</v>
      </c>
      <c r="J40" s="59">
        <v>1.1000000000000001</v>
      </c>
      <c r="L40" s="52"/>
      <c r="M40" s="52"/>
      <c r="N40" s="51">
        <f t="shared" si="0"/>
        <v>43923</v>
      </c>
      <c r="O40" s="52">
        <f t="shared" si="1"/>
        <v>0.34250000000000003</v>
      </c>
      <c r="P40" s="52">
        <f t="shared" si="2"/>
        <v>1.04375</v>
      </c>
    </row>
    <row r="41" spans="1:16" ht="15" customHeight="1" x14ac:dyDescent="0.25">
      <c r="A41" s="58">
        <v>43924</v>
      </c>
      <c r="B41" s="38">
        <v>0.34</v>
      </c>
      <c r="C41" s="38">
        <v>0.4</v>
      </c>
      <c r="D41" s="38">
        <v>0.6</v>
      </c>
      <c r="E41" s="31">
        <v>0.36</v>
      </c>
      <c r="F41" s="55">
        <v>0.05</v>
      </c>
      <c r="G41" s="38">
        <v>0.05</v>
      </c>
      <c r="H41" s="31">
        <v>0.16</v>
      </c>
      <c r="I41" s="59">
        <v>0.12</v>
      </c>
      <c r="J41" s="59">
        <v>1.1200000000000001</v>
      </c>
      <c r="L41" s="52"/>
      <c r="M41" s="52"/>
      <c r="N41" s="51">
        <f t="shared" si="0"/>
        <v>43924</v>
      </c>
      <c r="O41" s="52">
        <f t="shared" si="1"/>
        <v>0.33875</v>
      </c>
      <c r="P41" s="52">
        <f t="shared" si="2"/>
        <v>1.0187500000000003</v>
      </c>
    </row>
    <row r="42" spans="1:16" ht="15" customHeight="1" x14ac:dyDescent="0.25">
      <c r="A42" s="39">
        <v>43925</v>
      </c>
      <c r="B42" s="27">
        <v>0.28000000000000003</v>
      </c>
      <c r="C42" s="27">
        <v>0.35</v>
      </c>
      <c r="D42" s="27">
        <v>0.66</v>
      </c>
      <c r="E42" s="57">
        <v>0.31</v>
      </c>
      <c r="F42" s="23">
        <v>0.05</v>
      </c>
      <c r="G42" s="27">
        <v>0.04</v>
      </c>
      <c r="H42" s="57">
        <v>0.17</v>
      </c>
      <c r="I42" s="49">
        <v>0.11</v>
      </c>
      <c r="J42" s="49">
        <v>2</v>
      </c>
      <c r="L42" s="52"/>
      <c r="M42" s="52"/>
      <c r="N42" s="51">
        <f t="shared" si="0"/>
        <v>43925</v>
      </c>
      <c r="O42" s="52">
        <f t="shared" si="1"/>
        <v>0.33</v>
      </c>
      <c r="P42" s="52">
        <f t="shared" si="2"/>
        <v>1.13625</v>
      </c>
    </row>
    <row r="43" spans="1:16" ht="15" customHeight="1" x14ac:dyDescent="0.25">
      <c r="A43" s="25">
        <v>43926</v>
      </c>
      <c r="B43" s="20">
        <v>0.25</v>
      </c>
      <c r="C43" s="20">
        <v>0.31</v>
      </c>
      <c r="D43" s="20">
        <v>0.7</v>
      </c>
      <c r="E43" s="54">
        <v>0.27</v>
      </c>
      <c r="F43" s="23">
        <v>0.05</v>
      </c>
      <c r="G43" s="20">
        <v>0.04</v>
      </c>
      <c r="H43" s="54">
        <v>0.17</v>
      </c>
      <c r="I43" s="53">
        <v>0.12</v>
      </c>
      <c r="J43" s="53">
        <v>2.25</v>
      </c>
      <c r="L43" s="52"/>
      <c r="M43" s="52"/>
      <c r="N43" s="51">
        <f t="shared" si="0"/>
        <v>43926</v>
      </c>
      <c r="O43" s="52">
        <f t="shared" si="1"/>
        <v>0.32624999999999998</v>
      </c>
      <c r="P43" s="52">
        <f t="shared" si="2"/>
        <v>1.26125</v>
      </c>
    </row>
    <row r="44" spans="1:16" ht="15" customHeight="1" x14ac:dyDescent="0.25">
      <c r="A44" s="58">
        <v>43927</v>
      </c>
      <c r="B44" s="38">
        <v>0.34</v>
      </c>
      <c r="C44" s="38">
        <v>0.42</v>
      </c>
      <c r="D44" s="38">
        <v>0.61</v>
      </c>
      <c r="E44" s="31">
        <v>0.37</v>
      </c>
      <c r="F44" s="55">
        <v>0.05</v>
      </c>
      <c r="G44" s="38">
        <v>0.05</v>
      </c>
      <c r="H44" s="31">
        <v>0.18</v>
      </c>
      <c r="I44" s="59">
        <v>0.11</v>
      </c>
      <c r="J44" s="59">
        <v>1.05</v>
      </c>
      <c r="L44" s="52"/>
      <c r="M44" s="52"/>
      <c r="N44" s="51">
        <f t="shared" si="0"/>
        <v>43927</v>
      </c>
      <c r="O44" s="52">
        <f t="shared" si="1"/>
        <v>0.34125</v>
      </c>
      <c r="P44" s="52">
        <f t="shared" si="2"/>
        <v>1.2887500000000001</v>
      </c>
    </row>
    <row r="45" spans="1:16" ht="15" customHeight="1" x14ac:dyDescent="0.25">
      <c r="A45" s="58">
        <v>43928</v>
      </c>
      <c r="B45" s="38">
        <v>0.33</v>
      </c>
      <c r="C45" s="38">
        <v>0.41</v>
      </c>
      <c r="D45" s="38">
        <v>0.6</v>
      </c>
      <c r="E45" s="31">
        <v>0.36</v>
      </c>
      <c r="F45" s="55">
        <v>0.05</v>
      </c>
      <c r="G45" s="38">
        <v>0.05</v>
      </c>
      <c r="H45" s="31">
        <v>0.18</v>
      </c>
      <c r="I45" s="59">
        <v>0.11</v>
      </c>
      <c r="J45" s="59">
        <v>1.37</v>
      </c>
      <c r="L45" s="52"/>
      <c r="M45" s="52"/>
      <c r="N45" s="51">
        <f t="shared" si="0"/>
        <v>43928</v>
      </c>
      <c r="O45" s="52">
        <f t="shared" si="1"/>
        <v>0.34125</v>
      </c>
      <c r="P45" s="52">
        <f t="shared" si="2"/>
        <v>1.37</v>
      </c>
    </row>
    <row r="46" spans="1:16" ht="15" customHeight="1" x14ac:dyDescent="0.25">
      <c r="A46" s="58">
        <v>43929</v>
      </c>
      <c r="B46" s="38">
        <v>0.34</v>
      </c>
      <c r="C46" s="38">
        <v>0.42</v>
      </c>
      <c r="D46" s="38">
        <v>0.62</v>
      </c>
      <c r="E46" s="31">
        <v>0.37</v>
      </c>
      <c r="F46" s="55">
        <v>0.05</v>
      </c>
      <c r="G46" s="38">
        <v>0.05</v>
      </c>
      <c r="H46" s="31">
        <v>0.17</v>
      </c>
      <c r="I46" s="59">
        <v>0.1</v>
      </c>
      <c r="J46" s="59">
        <v>1.55</v>
      </c>
      <c r="L46" s="52"/>
      <c r="M46" s="52"/>
      <c r="N46" s="51">
        <f t="shared" si="0"/>
        <v>43929</v>
      </c>
      <c r="O46" s="52">
        <f t="shared" si="1"/>
        <v>0.34250000000000003</v>
      </c>
      <c r="P46" s="52">
        <f t="shared" si="2"/>
        <v>1.4437500000000001</v>
      </c>
    </row>
    <row r="47" spans="1:16" ht="15" customHeight="1" x14ac:dyDescent="0.25">
      <c r="A47" s="58">
        <v>43930</v>
      </c>
      <c r="B47" s="38">
        <v>0.36</v>
      </c>
      <c r="C47" s="38">
        <v>0.43</v>
      </c>
      <c r="D47" s="38">
        <v>0.61</v>
      </c>
      <c r="E47" s="31">
        <v>0.39</v>
      </c>
      <c r="F47" s="55">
        <v>0.05</v>
      </c>
      <c r="G47" s="38">
        <v>0.05</v>
      </c>
      <c r="H47" s="31">
        <v>0.18</v>
      </c>
      <c r="I47" s="59">
        <v>0.12</v>
      </c>
      <c r="J47" s="59">
        <v>1.68</v>
      </c>
      <c r="L47" s="52"/>
      <c r="M47" s="52"/>
      <c r="N47" s="51">
        <f t="shared" si="0"/>
        <v>43930</v>
      </c>
      <c r="O47" s="52">
        <f t="shared" si="1"/>
        <v>0.34750000000000003</v>
      </c>
      <c r="P47" s="52">
        <f t="shared" si="2"/>
        <v>1.5150000000000001</v>
      </c>
    </row>
    <row r="48" spans="1:16" ht="15" customHeight="1" x14ac:dyDescent="0.25">
      <c r="A48" s="39">
        <v>43931</v>
      </c>
      <c r="B48" s="27">
        <v>0.27</v>
      </c>
      <c r="C48" s="27">
        <v>0.27</v>
      </c>
      <c r="D48" s="27">
        <v>0.33</v>
      </c>
      <c r="E48" s="57">
        <v>0.27</v>
      </c>
      <c r="F48" s="23">
        <v>0.04</v>
      </c>
      <c r="G48" s="27">
        <v>0.04</v>
      </c>
      <c r="H48" s="57">
        <v>0.17</v>
      </c>
      <c r="I48" s="49">
        <v>0.12</v>
      </c>
      <c r="J48" s="49">
        <v>1.79</v>
      </c>
      <c r="L48" s="52"/>
      <c r="M48" s="52"/>
      <c r="N48" s="51">
        <f t="shared" si="0"/>
        <v>43931</v>
      </c>
      <c r="O48" s="52">
        <f t="shared" si="1"/>
        <v>0.33750000000000002</v>
      </c>
      <c r="P48" s="52">
        <f t="shared" si="2"/>
        <v>1.6012499999999998</v>
      </c>
    </row>
    <row r="49" spans="1:16" ht="15" customHeight="1" x14ac:dyDescent="0.25">
      <c r="A49" s="28">
        <v>43932</v>
      </c>
      <c r="B49" s="32">
        <v>0.28999999999999998</v>
      </c>
      <c r="C49" s="32">
        <v>0.35</v>
      </c>
      <c r="D49" s="32">
        <v>0.55000000000000004</v>
      </c>
      <c r="E49" s="42">
        <v>0.31</v>
      </c>
      <c r="F49" s="23">
        <v>0.04</v>
      </c>
      <c r="G49" s="32">
        <v>0.04</v>
      </c>
      <c r="H49" s="42">
        <v>0.16</v>
      </c>
      <c r="I49" s="34">
        <v>0.1</v>
      </c>
      <c r="J49" s="34">
        <v>2.88</v>
      </c>
      <c r="L49" s="52"/>
      <c r="M49" s="52"/>
      <c r="N49" s="51">
        <f t="shared" si="0"/>
        <v>43932</v>
      </c>
      <c r="O49" s="52">
        <f t="shared" si="1"/>
        <v>0.33125000000000004</v>
      </c>
      <c r="P49" s="52">
        <f t="shared" si="2"/>
        <v>1.82125</v>
      </c>
    </row>
    <row r="50" spans="1:16" ht="15" customHeight="1" x14ac:dyDescent="0.25">
      <c r="A50" s="35">
        <v>43933</v>
      </c>
      <c r="B50" s="91">
        <v>0.22</v>
      </c>
      <c r="C50" s="91">
        <v>0.27</v>
      </c>
      <c r="D50" s="91">
        <v>0.5</v>
      </c>
      <c r="E50" s="92">
        <v>0.24</v>
      </c>
      <c r="F50" s="23">
        <v>0.04</v>
      </c>
      <c r="G50" s="91">
        <v>0.04</v>
      </c>
      <c r="H50" s="92">
        <v>0.14000000000000001</v>
      </c>
      <c r="I50" s="93">
        <v>0.1</v>
      </c>
      <c r="J50" s="93">
        <v>2.48</v>
      </c>
      <c r="L50" s="52"/>
      <c r="M50" s="52"/>
      <c r="N50" s="51">
        <f t="shared" si="0"/>
        <v>43933</v>
      </c>
      <c r="O50" s="52">
        <f t="shared" si="1"/>
        <v>0.32250000000000001</v>
      </c>
      <c r="P50" s="52">
        <f t="shared" si="2"/>
        <v>1.8812500000000001</v>
      </c>
    </row>
    <row r="51" spans="1:16" ht="15" customHeight="1" x14ac:dyDescent="0.25">
      <c r="A51" s="25">
        <v>43934</v>
      </c>
      <c r="B51" s="20">
        <v>0.23</v>
      </c>
      <c r="C51" s="20">
        <v>0.22</v>
      </c>
      <c r="D51" s="20">
        <v>0.25</v>
      </c>
      <c r="E51" s="54">
        <v>0.23</v>
      </c>
      <c r="F51" s="23">
        <v>0.04</v>
      </c>
      <c r="G51" s="20">
        <v>0.05</v>
      </c>
      <c r="H51" s="54">
        <v>0.18</v>
      </c>
      <c r="I51" s="53">
        <v>0.12</v>
      </c>
      <c r="J51" s="53">
        <v>1.21</v>
      </c>
      <c r="L51" s="52"/>
      <c r="M51" s="52"/>
      <c r="N51" s="51">
        <f t="shared" si="0"/>
        <v>43934</v>
      </c>
      <c r="O51" s="52">
        <f t="shared" si="1"/>
        <v>0.31750000000000006</v>
      </c>
      <c r="P51" s="52">
        <f t="shared" si="2"/>
        <v>1.7512500000000002</v>
      </c>
    </row>
    <row r="52" spans="1:16" ht="15" customHeight="1" x14ac:dyDescent="0.25">
      <c r="A52" s="58">
        <v>43935</v>
      </c>
      <c r="B52" s="38">
        <v>0.35</v>
      </c>
      <c r="C52" s="38">
        <v>0.44</v>
      </c>
      <c r="D52" s="38">
        <v>0.6</v>
      </c>
      <c r="E52" s="31">
        <v>0.38</v>
      </c>
      <c r="F52" s="55">
        <v>0.04</v>
      </c>
      <c r="G52" s="38">
        <v>0.05</v>
      </c>
      <c r="H52" s="31">
        <v>0.19</v>
      </c>
      <c r="I52" s="59">
        <v>0.12</v>
      </c>
      <c r="J52" s="59">
        <v>1.34</v>
      </c>
      <c r="L52" s="52"/>
      <c r="M52" s="52"/>
      <c r="N52" s="51">
        <f t="shared" si="0"/>
        <v>43935</v>
      </c>
      <c r="O52" s="52">
        <f t="shared" si="1"/>
        <v>0.31875000000000003</v>
      </c>
      <c r="P52" s="52">
        <f t="shared" si="2"/>
        <v>1.7875000000000001</v>
      </c>
    </row>
    <row r="53" spans="1:16" ht="15" customHeight="1" x14ac:dyDescent="0.25">
      <c r="A53" s="58">
        <v>43936</v>
      </c>
      <c r="B53" s="38">
        <v>0.34</v>
      </c>
      <c r="C53" s="38">
        <v>0.44</v>
      </c>
      <c r="D53" s="38">
        <v>0.63</v>
      </c>
      <c r="E53" s="31">
        <v>0.38</v>
      </c>
      <c r="F53" s="55">
        <v>0.04</v>
      </c>
      <c r="G53" s="38">
        <v>0.05</v>
      </c>
      <c r="H53" s="31">
        <v>0.18</v>
      </c>
      <c r="I53" s="59">
        <v>0.1</v>
      </c>
      <c r="J53" s="59">
        <v>1.94</v>
      </c>
      <c r="L53" s="52"/>
      <c r="M53" s="52"/>
      <c r="N53" s="51">
        <f t="shared" si="0"/>
        <v>43936</v>
      </c>
      <c r="O53" s="52">
        <f t="shared" si="1"/>
        <v>0.32124999999999998</v>
      </c>
      <c r="P53" s="52">
        <f t="shared" si="2"/>
        <v>1.8587499999999999</v>
      </c>
    </row>
    <row r="54" spans="1:16" ht="15" customHeight="1" x14ac:dyDescent="0.25">
      <c r="A54" s="58">
        <v>43937</v>
      </c>
      <c r="B54" s="38">
        <v>0.34</v>
      </c>
      <c r="C54" s="38">
        <v>0.42</v>
      </c>
      <c r="D54" s="38">
        <v>0.63</v>
      </c>
      <c r="E54" s="31">
        <v>0.38</v>
      </c>
      <c r="F54" s="55">
        <v>0.04</v>
      </c>
      <c r="G54" s="38">
        <v>0.05</v>
      </c>
      <c r="H54" s="31">
        <v>0.18</v>
      </c>
      <c r="I54" s="59">
        <v>0.11</v>
      </c>
      <c r="J54" s="59">
        <v>2.0299999999999998</v>
      </c>
      <c r="L54" s="52"/>
      <c r="M54" s="52"/>
      <c r="N54" s="51">
        <f t="shared" si="0"/>
        <v>43937</v>
      </c>
      <c r="O54" s="52">
        <f t="shared" si="1"/>
        <v>0.32249999999999995</v>
      </c>
      <c r="P54" s="52">
        <f t="shared" si="2"/>
        <v>1.9187499999999997</v>
      </c>
    </row>
    <row r="55" spans="1:16" ht="15" customHeight="1" x14ac:dyDescent="0.25">
      <c r="A55" s="58">
        <v>43938</v>
      </c>
      <c r="B55" s="38">
        <v>0.35</v>
      </c>
      <c r="C55" s="38">
        <v>0.43</v>
      </c>
      <c r="D55" s="38">
        <v>0.63</v>
      </c>
      <c r="E55" s="31">
        <v>0.39</v>
      </c>
      <c r="F55" s="55">
        <v>0.05</v>
      </c>
      <c r="G55" s="38">
        <v>0.05</v>
      </c>
      <c r="H55" s="31">
        <v>0.18</v>
      </c>
      <c r="I55" s="59">
        <v>0.11</v>
      </c>
      <c r="J55" s="59">
        <v>1.01</v>
      </c>
      <c r="L55" s="52"/>
      <c r="M55" s="52"/>
      <c r="N55" s="51">
        <f t="shared" si="0"/>
        <v>43938</v>
      </c>
      <c r="O55" s="52">
        <f t="shared" si="1"/>
        <v>0.32250000000000001</v>
      </c>
      <c r="P55" s="52">
        <f t="shared" si="2"/>
        <v>1.8349999999999997</v>
      </c>
    </row>
    <row r="56" spans="1:16" ht="15" customHeight="1" x14ac:dyDescent="0.25">
      <c r="A56" s="39">
        <v>43939</v>
      </c>
      <c r="B56" s="27">
        <v>0.31</v>
      </c>
      <c r="C56" s="27">
        <v>0.38</v>
      </c>
      <c r="D56" s="27">
        <v>0.71</v>
      </c>
      <c r="E56" s="57">
        <v>0.33</v>
      </c>
      <c r="F56" s="23">
        <v>0.05</v>
      </c>
      <c r="G56" s="27">
        <v>0.04</v>
      </c>
      <c r="H56" s="57">
        <v>0.16</v>
      </c>
      <c r="I56" s="49">
        <v>0.11</v>
      </c>
      <c r="J56" s="49">
        <v>1.43</v>
      </c>
      <c r="L56" s="52"/>
      <c r="M56" s="52"/>
      <c r="N56" s="51">
        <f t="shared" si="0"/>
        <v>43939</v>
      </c>
      <c r="O56" s="52">
        <f t="shared" si="1"/>
        <v>0.33</v>
      </c>
      <c r="P56" s="52">
        <f t="shared" si="2"/>
        <v>1.7899999999999998</v>
      </c>
    </row>
    <row r="57" spans="1:16" ht="15" customHeight="1" x14ac:dyDescent="0.25">
      <c r="A57" s="25">
        <v>43940</v>
      </c>
      <c r="B57" s="20">
        <v>0.28999999999999998</v>
      </c>
      <c r="C57" s="20">
        <v>0.36</v>
      </c>
      <c r="D57" s="20">
        <v>0.73</v>
      </c>
      <c r="E57" s="54">
        <v>0.32</v>
      </c>
      <c r="F57" s="23">
        <v>0.05</v>
      </c>
      <c r="G57" s="20">
        <v>0.04</v>
      </c>
      <c r="H57" s="54" t="s">
        <v>162</v>
      </c>
      <c r="I57" s="53">
        <v>0.13</v>
      </c>
      <c r="J57" s="53">
        <v>3.21</v>
      </c>
      <c r="L57" s="52"/>
      <c r="M57" s="52"/>
      <c r="N57" s="51">
        <f t="shared" si="0"/>
        <v>43940</v>
      </c>
      <c r="O57" s="52">
        <f t="shared" si="1"/>
        <v>0.33124999999999999</v>
      </c>
      <c r="P57" s="52">
        <f t="shared" si="2"/>
        <v>1.8312499999999998</v>
      </c>
    </row>
    <row r="58" spans="1:16" ht="15" customHeight="1" x14ac:dyDescent="0.25">
      <c r="A58" s="58">
        <v>43941</v>
      </c>
      <c r="B58" s="38">
        <v>0.38</v>
      </c>
      <c r="C58" s="38">
        <v>0.48</v>
      </c>
      <c r="D58" s="38">
        <v>0.65</v>
      </c>
      <c r="E58" s="31">
        <v>0.41</v>
      </c>
      <c r="F58" s="55">
        <v>0.06</v>
      </c>
      <c r="G58" s="38">
        <v>0.05</v>
      </c>
      <c r="H58" s="31" t="s">
        <v>162</v>
      </c>
      <c r="I58" s="59">
        <v>0.12</v>
      </c>
      <c r="J58" s="59">
        <v>1.39</v>
      </c>
      <c r="L58" s="52"/>
      <c r="M58" s="52"/>
      <c r="N58" s="51">
        <f t="shared" si="0"/>
        <v>43941</v>
      </c>
      <c r="O58" s="52">
        <f t="shared" si="1"/>
        <v>0.35250000000000004</v>
      </c>
      <c r="P58" s="52">
        <f t="shared" si="2"/>
        <v>1.6949999999999998</v>
      </c>
    </row>
    <row r="59" spans="1:16" ht="15" customHeight="1" x14ac:dyDescent="0.25">
      <c r="A59" s="58">
        <v>43942</v>
      </c>
      <c r="B59" s="38">
        <v>0.37</v>
      </c>
      <c r="C59" s="38">
        <v>0.47</v>
      </c>
      <c r="D59" s="38">
        <v>0.64</v>
      </c>
      <c r="E59" s="31">
        <v>0.41</v>
      </c>
      <c r="F59" s="55">
        <v>0.05</v>
      </c>
      <c r="G59" s="38">
        <v>0.05</v>
      </c>
      <c r="H59" s="31" t="s">
        <v>162</v>
      </c>
      <c r="I59" s="59">
        <v>0.11</v>
      </c>
      <c r="J59" s="59">
        <v>1.5</v>
      </c>
      <c r="L59" s="52"/>
      <c r="M59" s="52"/>
      <c r="N59" s="51">
        <f t="shared" si="0"/>
        <v>43942</v>
      </c>
      <c r="O59" s="52">
        <f t="shared" si="1"/>
        <v>0.37500000000000006</v>
      </c>
      <c r="P59" s="52">
        <f t="shared" si="2"/>
        <v>1.7312500000000002</v>
      </c>
    </row>
    <row r="60" spans="1:16" ht="15" customHeight="1" x14ac:dyDescent="0.25">
      <c r="A60" s="58">
        <v>43943</v>
      </c>
      <c r="B60" s="38">
        <v>0.37</v>
      </c>
      <c r="C60" s="38">
        <v>0.47</v>
      </c>
      <c r="D60" s="38">
        <v>0.65</v>
      </c>
      <c r="E60" s="31">
        <v>0.41</v>
      </c>
      <c r="F60" s="55">
        <v>0.05</v>
      </c>
      <c r="G60" s="38">
        <v>0.05</v>
      </c>
      <c r="H60" s="31" t="s">
        <v>162</v>
      </c>
      <c r="I60" s="59">
        <v>0.11</v>
      </c>
      <c r="J60" s="59">
        <v>2.0099999999999998</v>
      </c>
      <c r="L60" s="52"/>
      <c r="M60" s="52"/>
      <c r="N60" s="51">
        <f t="shared" si="0"/>
        <v>43943</v>
      </c>
      <c r="O60" s="52">
        <f t="shared" si="1"/>
        <v>0.37875000000000003</v>
      </c>
      <c r="P60" s="52">
        <f t="shared" si="2"/>
        <v>1.8149999999999999</v>
      </c>
    </row>
    <row r="61" spans="1:16" ht="15" customHeight="1" x14ac:dyDescent="0.25">
      <c r="A61" s="58">
        <v>43944</v>
      </c>
      <c r="B61" s="38">
        <v>0.37</v>
      </c>
      <c r="C61" s="38">
        <v>0.46</v>
      </c>
      <c r="D61" s="38">
        <v>0.64</v>
      </c>
      <c r="E61" s="31">
        <v>0.41</v>
      </c>
      <c r="F61" s="55">
        <v>0.05</v>
      </c>
      <c r="G61" s="38">
        <v>0.05</v>
      </c>
      <c r="H61" s="31" t="s">
        <v>162</v>
      </c>
      <c r="I61" s="59">
        <v>0.11</v>
      </c>
      <c r="J61" s="59">
        <v>2.2000000000000002</v>
      </c>
      <c r="L61" s="52"/>
      <c r="M61" s="52"/>
      <c r="N61" s="51">
        <f t="shared" si="0"/>
        <v>43944</v>
      </c>
      <c r="O61" s="52">
        <f t="shared" si="1"/>
        <v>0.38250000000000006</v>
      </c>
      <c r="P61" s="52">
        <f t="shared" si="2"/>
        <v>1.8475000000000001</v>
      </c>
    </row>
    <row r="62" spans="1:16" ht="15" customHeight="1" x14ac:dyDescent="0.25">
      <c r="A62" s="58">
        <v>43945</v>
      </c>
      <c r="B62" s="38">
        <v>0.39</v>
      </c>
      <c r="C62" s="38">
        <v>0.46</v>
      </c>
      <c r="D62" s="38">
        <v>0.65</v>
      </c>
      <c r="E62" s="31">
        <v>0.42</v>
      </c>
      <c r="F62" s="55">
        <v>0.04</v>
      </c>
      <c r="G62" s="38">
        <v>0.05</v>
      </c>
      <c r="H62" s="31" t="s">
        <v>162</v>
      </c>
      <c r="I62" s="59">
        <v>0.12</v>
      </c>
      <c r="J62" s="59">
        <v>1.88</v>
      </c>
      <c r="L62" s="52"/>
      <c r="M62" s="52"/>
      <c r="N62" s="51">
        <f t="shared" si="0"/>
        <v>43945</v>
      </c>
      <c r="O62" s="52">
        <f t="shared" si="1"/>
        <v>0.38750000000000001</v>
      </c>
      <c r="P62" s="52">
        <f t="shared" si="2"/>
        <v>1.8287499999999999</v>
      </c>
    </row>
    <row r="63" spans="1:16" ht="15" customHeight="1" x14ac:dyDescent="0.25">
      <c r="A63" s="39">
        <v>43946</v>
      </c>
      <c r="B63" s="27">
        <v>0.35</v>
      </c>
      <c r="C63" s="27">
        <v>0.43</v>
      </c>
      <c r="D63" s="27">
        <v>0.71</v>
      </c>
      <c r="E63" s="57">
        <v>0.38</v>
      </c>
      <c r="F63" s="23">
        <v>0.04</v>
      </c>
      <c r="G63" s="27">
        <v>0.04</v>
      </c>
      <c r="H63" s="57" t="s">
        <v>162</v>
      </c>
      <c r="I63" s="49">
        <v>0.12</v>
      </c>
      <c r="J63" s="49">
        <v>2.92</v>
      </c>
      <c r="L63" s="52"/>
      <c r="M63" s="52"/>
      <c r="N63" s="51">
        <f t="shared" si="0"/>
        <v>43946</v>
      </c>
      <c r="O63" s="52">
        <f t="shared" si="1"/>
        <v>0.38624999999999998</v>
      </c>
      <c r="P63" s="52">
        <f t="shared" si="2"/>
        <v>2.0674999999999999</v>
      </c>
    </row>
    <row r="64" spans="1:16" ht="15" customHeight="1" x14ac:dyDescent="0.25">
      <c r="A64" s="25">
        <v>43947</v>
      </c>
      <c r="B64" s="20">
        <v>0.32</v>
      </c>
      <c r="C64" s="20">
        <v>0.4</v>
      </c>
      <c r="D64" s="20">
        <v>0.75</v>
      </c>
      <c r="E64" s="54">
        <v>0.35</v>
      </c>
      <c r="F64" s="23">
        <v>0.04</v>
      </c>
      <c r="G64" s="20">
        <v>0.03</v>
      </c>
      <c r="H64" s="54" t="s">
        <v>162</v>
      </c>
      <c r="I64" s="53">
        <v>0.13</v>
      </c>
      <c r="J64" s="53">
        <v>3.41</v>
      </c>
      <c r="L64" s="52"/>
      <c r="M64" s="52"/>
      <c r="N64" s="51">
        <f t="shared" si="0"/>
        <v>43947</v>
      </c>
      <c r="O64" s="52">
        <f t="shared" si="1"/>
        <v>0.38874999999999998</v>
      </c>
      <c r="P64" s="52">
        <f t="shared" si="2"/>
        <v>2.3149999999999995</v>
      </c>
    </row>
    <row r="65" spans="1:16" ht="15" customHeight="1" x14ac:dyDescent="0.25">
      <c r="A65" s="58">
        <v>43948</v>
      </c>
      <c r="B65" s="38">
        <v>0.4</v>
      </c>
      <c r="C65" s="38">
        <v>0.51</v>
      </c>
      <c r="D65" s="38">
        <v>0.68</v>
      </c>
      <c r="E65" s="31">
        <v>0.44</v>
      </c>
      <c r="F65" s="55">
        <v>0.04</v>
      </c>
      <c r="G65" s="38">
        <v>0.05</v>
      </c>
      <c r="H65" s="31" t="s">
        <v>162</v>
      </c>
      <c r="I65" s="59">
        <v>0.12</v>
      </c>
      <c r="J65" s="59">
        <v>1.58</v>
      </c>
      <c r="L65" s="52"/>
      <c r="M65" s="52"/>
      <c r="N65" s="51">
        <f t="shared" si="0"/>
        <v>43948</v>
      </c>
      <c r="O65" s="52">
        <f t="shared" si="1"/>
        <v>0.40375</v>
      </c>
      <c r="P65" s="52">
        <f t="shared" si="2"/>
        <v>2.1112500000000001</v>
      </c>
    </row>
    <row r="66" spans="1:16" ht="15" customHeight="1" x14ac:dyDescent="0.25">
      <c r="A66" s="58">
        <v>43949</v>
      </c>
      <c r="B66" s="38">
        <v>0.38</v>
      </c>
      <c r="C66" s="38" t="s">
        <v>163</v>
      </c>
      <c r="D66" s="38">
        <v>0.67</v>
      </c>
      <c r="E66" s="31">
        <v>0.42</v>
      </c>
      <c r="F66" s="55">
        <v>0.04</v>
      </c>
      <c r="G66" s="38">
        <v>0.05</v>
      </c>
      <c r="H66" s="31" t="s">
        <v>162</v>
      </c>
      <c r="I66" s="59">
        <v>0.11</v>
      </c>
      <c r="J66" s="59">
        <v>0.49</v>
      </c>
      <c r="L66" s="52"/>
      <c r="M66" s="52"/>
      <c r="N66" s="51">
        <f t="shared" si="0"/>
        <v>43949</v>
      </c>
      <c r="O66" s="52">
        <f t="shared" si="1"/>
        <v>0.40499999999999997</v>
      </c>
      <c r="P66" s="52">
        <f t="shared" si="2"/>
        <v>1.99875</v>
      </c>
    </row>
    <row r="67" spans="1:16" ht="15" customHeight="1" x14ac:dyDescent="0.25">
      <c r="A67" s="58">
        <v>43950</v>
      </c>
      <c r="B67" s="38">
        <v>0.38</v>
      </c>
      <c r="C67" s="38">
        <v>0.49</v>
      </c>
      <c r="D67" s="38">
        <v>0.68</v>
      </c>
      <c r="E67" s="31">
        <v>0.42</v>
      </c>
      <c r="F67" s="55">
        <v>0.04</v>
      </c>
      <c r="G67" s="38">
        <v>0.05</v>
      </c>
      <c r="H67" s="31" t="s">
        <v>162</v>
      </c>
      <c r="I67" s="59">
        <v>0.11</v>
      </c>
      <c r="J67" s="59">
        <v>1.1200000000000001</v>
      </c>
      <c r="L67" s="52"/>
      <c r="M67" s="52"/>
      <c r="N67" s="51">
        <f t="shared" si="0"/>
        <v>43950</v>
      </c>
      <c r="O67" s="52">
        <f t="shared" si="1"/>
        <v>0.40625</v>
      </c>
      <c r="P67" s="52">
        <f t="shared" si="2"/>
        <v>1.9512499999999999</v>
      </c>
    </row>
    <row r="68" spans="1:16" ht="15" customHeight="1" x14ac:dyDescent="0.25">
      <c r="A68" s="58">
        <v>43951</v>
      </c>
      <c r="B68" s="38">
        <v>0.39</v>
      </c>
      <c r="C68" s="38">
        <v>0.48</v>
      </c>
      <c r="D68" s="38">
        <v>0.67</v>
      </c>
      <c r="E68" s="31">
        <v>0.42</v>
      </c>
      <c r="F68" s="55">
        <v>0.04</v>
      </c>
      <c r="G68" s="38">
        <v>0.05</v>
      </c>
      <c r="H68" s="31" t="s">
        <v>162</v>
      </c>
      <c r="I68" s="59">
        <v>0.11</v>
      </c>
      <c r="J68" s="59">
        <v>0.97</v>
      </c>
      <c r="L68" s="52"/>
      <c r="M68" s="52"/>
      <c r="N68" s="51">
        <f t="shared" si="0"/>
        <v>43951</v>
      </c>
      <c r="O68" s="52">
        <f t="shared" si="1"/>
        <v>0.40749999999999997</v>
      </c>
      <c r="P68" s="52">
        <f t="shared" si="2"/>
        <v>1.8212500000000003</v>
      </c>
    </row>
    <row r="69" spans="1:16" ht="15" customHeight="1" x14ac:dyDescent="0.25">
      <c r="A69" s="58">
        <v>43952</v>
      </c>
      <c r="B69" s="38">
        <v>0.4</v>
      </c>
      <c r="C69" s="38">
        <v>0.5</v>
      </c>
      <c r="D69" s="38">
        <v>0.66</v>
      </c>
      <c r="E69" s="31">
        <v>0.44</v>
      </c>
      <c r="F69" s="55">
        <v>0.04</v>
      </c>
      <c r="G69" s="38">
        <v>0.05</v>
      </c>
      <c r="H69" s="31" t="s">
        <v>162</v>
      </c>
      <c r="I69" s="59">
        <v>0.12</v>
      </c>
      <c r="J69" s="59">
        <v>1.23</v>
      </c>
      <c r="L69" s="52"/>
      <c r="M69" s="52"/>
      <c r="N69" s="51">
        <f t="shared" si="0"/>
        <v>43952</v>
      </c>
      <c r="O69" s="52">
        <f t="shared" si="1"/>
        <v>0.41124999999999995</v>
      </c>
      <c r="P69" s="52">
        <f t="shared" si="2"/>
        <v>1.7000000000000004</v>
      </c>
    </row>
    <row r="70" spans="1:16" ht="15" customHeight="1" x14ac:dyDescent="0.25">
      <c r="A70" s="39">
        <v>43953</v>
      </c>
      <c r="B70" s="27">
        <v>0.38</v>
      </c>
      <c r="C70" s="27">
        <v>0.47</v>
      </c>
      <c r="D70" s="27">
        <v>0.72</v>
      </c>
      <c r="E70" s="57">
        <v>0.4</v>
      </c>
      <c r="F70" s="23">
        <v>0.04</v>
      </c>
      <c r="G70" s="27">
        <v>0.04</v>
      </c>
      <c r="H70" s="57" t="s">
        <v>162</v>
      </c>
      <c r="I70" s="49">
        <v>0.12</v>
      </c>
      <c r="J70" s="49">
        <v>3.08</v>
      </c>
      <c r="L70" s="52"/>
      <c r="M70" s="52"/>
      <c r="N70" s="51">
        <f t="shared" si="0"/>
        <v>43953</v>
      </c>
      <c r="O70" s="52">
        <f t="shared" si="1"/>
        <v>0.40874999999999995</v>
      </c>
      <c r="P70" s="52">
        <f t="shared" si="2"/>
        <v>1.85</v>
      </c>
    </row>
    <row r="71" spans="1:16" ht="15" customHeight="1" x14ac:dyDescent="0.25">
      <c r="A71" s="25">
        <v>43954</v>
      </c>
      <c r="B71" s="20">
        <v>0.34</v>
      </c>
      <c r="C71" s="20">
        <v>0.42</v>
      </c>
      <c r="D71" s="20">
        <v>0.76</v>
      </c>
      <c r="E71" s="54" t="s">
        <v>164</v>
      </c>
      <c r="F71" s="23">
        <v>0.04</v>
      </c>
      <c r="G71" s="20">
        <v>0.04</v>
      </c>
      <c r="H71" s="54" t="s">
        <v>162</v>
      </c>
      <c r="I71" s="53">
        <v>0.13</v>
      </c>
      <c r="J71" s="53">
        <v>2.57</v>
      </c>
      <c r="L71" s="52"/>
      <c r="M71" s="52"/>
      <c r="N71" s="51">
        <f t="shared" si="0"/>
        <v>43954</v>
      </c>
      <c r="O71" s="52">
        <f t="shared" si="1"/>
        <v>0.41285714285714281</v>
      </c>
      <c r="P71" s="52">
        <f t="shared" si="2"/>
        <v>1.8062500000000001</v>
      </c>
    </row>
    <row r="72" spans="1:16" ht="15" customHeight="1" x14ac:dyDescent="0.25">
      <c r="A72" s="58">
        <v>43955</v>
      </c>
      <c r="B72" s="38">
        <v>0.42</v>
      </c>
      <c r="C72" s="38">
        <v>0.55000000000000004</v>
      </c>
      <c r="D72" s="38">
        <v>0.7</v>
      </c>
      <c r="E72" s="31">
        <v>0.46</v>
      </c>
      <c r="F72" s="55">
        <v>0.05</v>
      </c>
      <c r="G72" s="38">
        <v>0.06</v>
      </c>
      <c r="H72" s="31" t="s">
        <v>162</v>
      </c>
      <c r="I72" s="59">
        <v>0.12</v>
      </c>
      <c r="J72" s="59">
        <v>1.55</v>
      </c>
      <c r="L72" s="52"/>
      <c r="M72" s="52"/>
      <c r="N72" s="51">
        <f t="shared" si="0"/>
        <v>43955</v>
      </c>
      <c r="O72" s="52">
        <f t="shared" si="1"/>
        <v>0.42857142857142855</v>
      </c>
      <c r="P72" s="52">
        <f t="shared" si="2"/>
        <v>1.5737500000000002</v>
      </c>
    </row>
    <row r="73" spans="1:16" ht="15" customHeight="1" x14ac:dyDescent="0.25">
      <c r="A73" s="58">
        <v>43956</v>
      </c>
      <c r="B73" s="38">
        <v>0.42</v>
      </c>
      <c r="C73" s="38">
        <v>0.54</v>
      </c>
      <c r="D73" s="38">
        <v>0.71</v>
      </c>
      <c r="E73" s="31">
        <v>0.46</v>
      </c>
      <c r="F73" s="55">
        <v>0.05</v>
      </c>
      <c r="G73" s="38">
        <v>0.06</v>
      </c>
      <c r="H73" s="31" t="s">
        <v>162</v>
      </c>
      <c r="I73" s="59">
        <v>0.12</v>
      </c>
      <c r="J73" s="59">
        <v>1.31</v>
      </c>
      <c r="L73" s="52"/>
      <c r="M73" s="52"/>
      <c r="N73" s="51">
        <f t="shared" si="0"/>
        <v>43956</v>
      </c>
      <c r="O73" s="52">
        <f t="shared" si="1"/>
        <v>0.43142857142857144</v>
      </c>
      <c r="P73" s="52">
        <f t="shared" si="2"/>
        <v>1.5400000000000003</v>
      </c>
    </row>
    <row r="74" spans="1:16" ht="15" customHeight="1" x14ac:dyDescent="0.25">
      <c r="A74" s="58">
        <v>43957</v>
      </c>
      <c r="B74" s="38">
        <v>0.43</v>
      </c>
      <c r="C74" s="38">
        <v>0.55000000000000004</v>
      </c>
      <c r="D74" s="38">
        <v>0.73</v>
      </c>
      <c r="E74" s="31">
        <v>0.47</v>
      </c>
      <c r="F74" s="55">
        <v>0.05</v>
      </c>
      <c r="G74" s="38">
        <v>0.05</v>
      </c>
      <c r="H74" s="31" t="s">
        <v>162</v>
      </c>
      <c r="I74" s="59">
        <v>0.12</v>
      </c>
      <c r="J74" s="59">
        <v>2.27</v>
      </c>
      <c r="L74" s="52"/>
      <c r="M74" s="52"/>
      <c r="N74" s="51">
        <f t="shared" si="0"/>
        <v>43957</v>
      </c>
      <c r="O74" s="52">
        <f t="shared" si="1"/>
        <v>0.43857142857142861</v>
      </c>
      <c r="P74" s="52">
        <f t="shared" si="2"/>
        <v>1.7625000000000002</v>
      </c>
    </row>
    <row r="75" spans="1:16" ht="15" customHeight="1" x14ac:dyDescent="0.25">
      <c r="A75" s="58">
        <v>43958</v>
      </c>
      <c r="B75" s="38">
        <v>0.45</v>
      </c>
      <c r="C75" s="38">
        <v>0.56000000000000005</v>
      </c>
      <c r="D75" s="38">
        <v>0.71</v>
      </c>
      <c r="E75" s="31">
        <v>0.49</v>
      </c>
      <c r="F75" s="55">
        <v>0.05</v>
      </c>
      <c r="G75" s="38">
        <v>0.05</v>
      </c>
      <c r="H75" s="31" t="s">
        <v>162</v>
      </c>
      <c r="I75" s="59">
        <v>0.13</v>
      </c>
      <c r="J75" s="59">
        <v>2.25</v>
      </c>
      <c r="L75" s="52"/>
      <c r="M75" s="52"/>
      <c r="N75" s="51">
        <f t="shared" si="0"/>
        <v>43958</v>
      </c>
      <c r="O75" s="52">
        <f t="shared" si="1"/>
        <v>0.44857142857142868</v>
      </c>
      <c r="P75" s="52">
        <f t="shared" si="2"/>
        <v>1.9037500000000001</v>
      </c>
    </row>
    <row r="76" spans="1:16" ht="15" customHeight="1" x14ac:dyDescent="0.25">
      <c r="A76" s="39">
        <v>43959</v>
      </c>
      <c r="B76" s="27">
        <v>0.33</v>
      </c>
      <c r="C76" s="27">
        <v>0.33</v>
      </c>
      <c r="D76" s="27">
        <v>0.35</v>
      </c>
      <c r="E76" s="57">
        <v>0.34</v>
      </c>
      <c r="F76" s="23">
        <v>0.05</v>
      </c>
      <c r="G76" s="27">
        <v>7.0000000000000007E-2</v>
      </c>
      <c r="H76" s="57" t="s">
        <v>162</v>
      </c>
      <c r="I76" s="49" t="s">
        <v>162</v>
      </c>
      <c r="J76" s="49">
        <v>2.37</v>
      </c>
      <c r="L76" s="52"/>
      <c r="M76" s="52"/>
      <c r="N76" s="51">
        <f t="shared" si="0"/>
        <v>43959</v>
      </c>
      <c r="O76" s="52">
        <f t="shared" si="1"/>
        <v>0.43714285714285711</v>
      </c>
      <c r="P76" s="52">
        <f t="shared" si="2"/>
        <v>2.0787500000000003</v>
      </c>
    </row>
    <row r="77" spans="1:16" ht="15" customHeight="1" x14ac:dyDescent="0.25">
      <c r="A77" s="28">
        <v>43960</v>
      </c>
      <c r="B77" s="32">
        <v>0.39</v>
      </c>
      <c r="C77" s="32">
        <v>0.46</v>
      </c>
      <c r="D77" s="32">
        <v>0.65</v>
      </c>
      <c r="E77" s="42">
        <v>0.41</v>
      </c>
      <c r="F77" s="23">
        <v>0.05</v>
      </c>
      <c r="G77" s="32">
        <v>0.05</v>
      </c>
      <c r="H77" s="57" t="s">
        <v>162</v>
      </c>
      <c r="I77" s="34">
        <v>0.13</v>
      </c>
      <c r="J77" s="34">
        <v>3.84</v>
      </c>
      <c r="L77" s="52"/>
      <c r="M77" s="52"/>
      <c r="N77" s="51">
        <f t="shared" si="0"/>
        <v>43960</v>
      </c>
      <c r="O77" s="52">
        <f t="shared" si="1"/>
        <v>0.43285714285714288</v>
      </c>
      <c r="P77" s="52">
        <f t="shared" si="2"/>
        <v>2.4049999999999998</v>
      </c>
    </row>
    <row r="78" spans="1:16" ht="15" customHeight="1" x14ac:dyDescent="0.25">
      <c r="A78" s="94">
        <v>43961</v>
      </c>
      <c r="B78" s="91">
        <v>0.35</v>
      </c>
      <c r="C78" s="91">
        <v>0.44</v>
      </c>
      <c r="D78" s="91">
        <v>0.77</v>
      </c>
      <c r="E78" s="92">
        <v>0.37</v>
      </c>
      <c r="F78" s="23">
        <v>0.05</v>
      </c>
      <c r="G78" s="91">
        <v>0.04</v>
      </c>
      <c r="H78" s="54" t="s">
        <v>162</v>
      </c>
      <c r="I78" s="93">
        <v>0.13</v>
      </c>
      <c r="J78" s="93">
        <v>1.5</v>
      </c>
      <c r="L78" s="52"/>
      <c r="M78" s="52"/>
      <c r="N78" s="51">
        <f t="shared" si="0"/>
        <v>43961</v>
      </c>
      <c r="O78" s="52">
        <f t="shared" si="1"/>
        <v>0.42857142857142866</v>
      </c>
      <c r="P78" s="52">
        <f t="shared" si="2"/>
        <v>2.2075</v>
      </c>
    </row>
    <row r="79" spans="1:16" ht="15" customHeight="1" x14ac:dyDescent="0.25">
      <c r="A79" s="58">
        <v>43962</v>
      </c>
      <c r="B79" s="38">
        <v>0.45</v>
      </c>
      <c r="C79" s="38">
        <v>0.57999999999999996</v>
      </c>
      <c r="D79" s="38">
        <v>0.74</v>
      </c>
      <c r="E79" s="31">
        <v>0.49</v>
      </c>
      <c r="F79" s="55">
        <v>0.05</v>
      </c>
      <c r="G79" s="38">
        <v>0.06</v>
      </c>
      <c r="H79" s="31" t="s">
        <v>162</v>
      </c>
      <c r="I79" s="59">
        <v>0.12</v>
      </c>
      <c r="J79" s="59">
        <v>1</v>
      </c>
      <c r="L79" s="52"/>
      <c r="M79" s="52"/>
      <c r="N79" s="51">
        <f t="shared" si="0"/>
        <v>43962</v>
      </c>
      <c r="O79" s="52">
        <f t="shared" si="1"/>
        <v>0.43625000000000003</v>
      </c>
      <c r="P79" s="52">
        <f t="shared" si="2"/>
        <v>2.01125</v>
      </c>
    </row>
    <row r="80" spans="1:16" ht="15" customHeight="1" x14ac:dyDescent="0.25">
      <c r="A80" s="58">
        <v>43963</v>
      </c>
      <c r="B80" s="38">
        <v>0.45</v>
      </c>
      <c r="C80" s="38">
        <v>0.59</v>
      </c>
      <c r="D80" s="38">
        <v>0.75</v>
      </c>
      <c r="E80" s="31">
        <v>0.5</v>
      </c>
      <c r="F80" s="55">
        <v>0.05</v>
      </c>
      <c r="G80" s="38">
        <v>0.06</v>
      </c>
      <c r="H80" s="31" t="s">
        <v>162</v>
      </c>
      <c r="I80" s="59">
        <v>0.13</v>
      </c>
      <c r="J80" s="59">
        <v>1.44</v>
      </c>
      <c r="L80" s="52"/>
      <c r="M80" s="52"/>
      <c r="N80" s="51">
        <f t="shared" ref="N80:N129" si="3">A80</f>
        <v>43963</v>
      </c>
      <c r="O80" s="52">
        <f t="shared" ref="O80:O129" si="4">AVERAGE(E73:E80)</f>
        <v>0.44125000000000003</v>
      </c>
      <c r="P80" s="52">
        <f t="shared" ref="P80:P129" si="5">AVERAGE(J73:J80)</f>
        <v>1.9974999999999998</v>
      </c>
    </row>
    <row r="81" spans="1:16" ht="15" customHeight="1" x14ac:dyDescent="0.25">
      <c r="A81" s="58">
        <v>43964</v>
      </c>
      <c r="B81" s="38">
        <v>0.48</v>
      </c>
      <c r="C81" s="38">
        <v>0.61</v>
      </c>
      <c r="D81" s="38">
        <v>0.76</v>
      </c>
      <c r="E81" s="31">
        <v>0.53</v>
      </c>
      <c r="F81" s="55">
        <v>0.05</v>
      </c>
      <c r="G81" s="38">
        <v>0.06</v>
      </c>
      <c r="H81" s="31" t="s">
        <v>162</v>
      </c>
      <c r="I81" s="59">
        <v>0.12</v>
      </c>
      <c r="J81" s="59">
        <v>1.52</v>
      </c>
      <c r="L81" s="52"/>
      <c r="M81" s="52"/>
      <c r="N81" s="51">
        <f t="shared" si="3"/>
        <v>43964</v>
      </c>
      <c r="O81" s="52">
        <f t="shared" si="4"/>
        <v>0.45000000000000007</v>
      </c>
      <c r="P81" s="52">
        <f t="shared" si="5"/>
        <v>2.0237500000000002</v>
      </c>
    </row>
    <row r="82" spans="1:16" ht="15" customHeight="1" x14ac:dyDescent="0.25">
      <c r="A82" s="58">
        <v>43965</v>
      </c>
      <c r="B82" s="38">
        <v>0.5</v>
      </c>
      <c r="C82" s="38">
        <v>0.6</v>
      </c>
      <c r="D82" s="38">
        <v>0.75</v>
      </c>
      <c r="E82" s="31">
        <v>0.54</v>
      </c>
      <c r="F82" s="55">
        <v>0.05</v>
      </c>
      <c r="G82" s="38">
        <v>0.06</v>
      </c>
      <c r="H82" s="31" t="s">
        <v>162</v>
      </c>
      <c r="I82" s="59">
        <v>0.13</v>
      </c>
      <c r="J82" s="59">
        <v>2.1</v>
      </c>
      <c r="L82" s="52"/>
      <c r="M82" s="52"/>
      <c r="N82" s="51">
        <f t="shared" si="3"/>
        <v>43965</v>
      </c>
      <c r="O82" s="52">
        <f t="shared" si="4"/>
        <v>0.45874999999999999</v>
      </c>
      <c r="P82" s="52">
        <f t="shared" si="5"/>
        <v>2.0024999999999999</v>
      </c>
    </row>
    <row r="83" spans="1:16" ht="15" customHeight="1" x14ac:dyDescent="0.25">
      <c r="A83" s="58">
        <v>43966</v>
      </c>
      <c r="B83" s="38">
        <v>0.51</v>
      </c>
      <c r="C83" s="38">
        <v>0.61</v>
      </c>
      <c r="D83" s="38">
        <v>0.74</v>
      </c>
      <c r="E83" s="31">
        <v>0.55000000000000004</v>
      </c>
      <c r="F83" s="55">
        <v>0.06</v>
      </c>
      <c r="G83" s="38">
        <v>0.06</v>
      </c>
      <c r="H83" s="31" t="s">
        <v>162</v>
      </c>
      <c r="I83" s="59">
        <v>0.13</v>
      </c>
      <c r="J83" s="59">
        <v>1.74</v>
      </c>
      <c r="L83" s="52"/>
      <c r="M83" s="52"/>
      <c r="N83" s="51">
        <f t="shared" si="3"/>
        <v>43966</v>
      </c>
      <c r="O83" s="52">
        <f t="shared" si="4"/>
        <v>0.46625000000000005</v>
      </c>
      <c r="P83" s="52">
        <f t="shared" si="5"/>
        <v>1.93875</v>
      </c>
    </row>
    <row r="84" spans="1:16" ht="15" customHeight="1" x14ac:dyDescent="0.25">
      <c r="A84" s="39">
        <v>43967</v>
      </c>
      <c r="B84" s="27">
        <v>0.52</v>
      </c>
      <c r="C84" s="27">
        <v>0.64</v>
      </c>
      <c r="D84" s="27">
        <v>0.8</v>
      </c>
      <c r="E84" s="57">
        <v>0.56000000000000005</v>
      </c>
      <c r="F84" s="23">
        <v>0.06</v>
      </c>
      <c r="G84" s="27">
        <v>0.05</v>
      </c>
      <c r="H84" s="57" t="s">
        <v>162</v>
      </c>
      <c r="I84" s="49">
        <v>0.13</v>
      </c>
      <c r="J84" s="49">
        <v>3.16</v>
      </c>
      <c r="L84" s="52"/>
      <c r="M84" s="52"/>
      <c r="N84" s="51">
        <f t="shared" si="3"/>
        <v>43967</v>
      </c>
      <c r="O84" s="52">
        <f t="shared" si="4"/>
        <v>0.49374999999999997</v>
      </c>
      <c r="P84" s="52">
        <f t="shared" si="5"/>
        <v>2.0374999999999996</v>
      </c>
    </row>
    <row r="85" spans="1:16" ht="15" customHeight="1" x14ac:dyDescent="0.25">
      <c r="A85" s="25">
        <v>43968</v>
      </c>
      <c r="B85" s="20">
        <v>0.5</v>
      </c>
      <c r="C85" s="20">
        <v>0.63</v>
      </c>
      <c r="D85" s="20">
        <v>0.84</v>
      </c>
      <c r="E85" s="54">
        <v>0.54</v>
      </c>
      <c r="F85" s="23">
        <v>0.06</v>
      </c>
      <c r="G85" s="20">
        <v>0.06</v>
      </c>
      <c r="H85" s="54" t="s">
        <v>162</v>
      </c>
      <c r="I85" s="53">
        <v>0.15</v>
      </c>
      <c r="J85" s="53">
        <v>3.11</v>
      </c>
      <c r="L85" s="52"/>
      <c r="M85" s="52"/>
      <c r="N85" s="51">
        <f t="shared" si="3"/>
        <v>43968</v>
      </c>
      <c r="O85" s="52">
        <f t="shared" si="4"/>
        <v>0.51</v>
      </c>
      <c r="P85" s="52">
        <f t="shared" si="5"/>
        <v>1.94625</v>
      </c>
    </row>
    <row r="86" spans="1:16" ht="15" customHeight="1" x14ac:dyDescent="0.25">
      <c r="A86" s="58">
        <v>43969</v>
      </c>
      <c r="B86" s="38">
        <v>0.53</v>
      </c>
      <c r="C86" s="38">
        <v>0.67</v>
      </c>
      <c r="D86" s="38">
        <v>0.79</v>
      </c>
      <c r="E86" s="31">
        <v>0.57999999999999996</v>
      </c>
      <c r="F86" s="55">
        <v>0.06</v>
      </c>
      <c r="G86" s="38">
        <v>0.08</v>
      </c>
      <c r="H86" s="31" t="s">
        <v>162</v>
      </c>
      <c r="I86" s="59">
        <v>0.14000000000000001</v>
      </c>
      <c r="J86" s="59">
        <v>1.64</v>
      </c>
      <c r="L86" s="52"/>
      <c r="M86" s="52"/>
      <c r="N86" s="51">
        <f t="shared" si="3"/>
        <v>43969</v>
      </c>
      <c r="O86" s="52">
        <f t="shared" si="4"/>
        <v>0.53625</v>
      </c>
      <c r="P86" s="52">
        <f t="shared" si="5"/>
        <v>1.9637500000000001</v>
      </c>
    </row>
    <row r="87" spans="1:16" ht="15" customHeight="1" x14ac:dyDescent="0.25">
      <c r="A87" s="58">
        <v>43970</v>
      </c>
      <c r="B87" s="38">
        <v>0.54</v>
      </c>
      <c r="C87" s="38">
        <v>0.67</v>
      </c>
      <c r="D87" s="38">
        <v>0.79</v>
      </c>
      <c r="E87" s="31">
        <v>0.57999999999999996</v>
      </c>
      <c r="F87" s="55">
        <v>7.0000000000000007E-2</v>
      </c>
      <c r="G87" s="38">
        <v>7.0000000000000007E-2</v>
      </c>
      <c r="H87" s="31" t="s">
        <v>162</v>
      </c>
      <c r="I87" s="59">
        <v>0.14000000000000001</v>
      </c>
      <c r="J87" s="59">
        <v>1.68</v>
      </c>
      <c r="L87" s="52"/>
      <c r="M87" s="52"/>
      <c r="N87" s="51">
        <f t="shared" si="3"/>
        <v>43970</v>
      </c>
      <c r="O87" s="52">
        <f t="shared" si="4"/>
        <v>0.54749999999999999</v>
      </c>
      <c r="P87" s="52">
        <f t="shared" si="5"/>
        <v>2.0487500000000001</v>
      </c>
    </row>
    <row r="88" spans="1:16" ht="15" customHeight="1" x14ac:dyDescent="0.25">
      <c r="A88" s="58">
        <v>43971</v>
      </c>
      <c r="B88" s="38">
        <v>0.56000000000000005</v>
      </c>
      <c r="C88" s="38">
        <v>0.67</v>
      </c>
      <c r="D88" s="38">
        <v>0.8</v>
      </c>
      <c r="E88" s="31">
        <v>0.6</v>
      </c>
      <c r="F88" s="55">
        <v>7.0000000000000007E-2</v>
      </c>
      <c r="G88" s="38">
        <v>7.0000000000000007E-2</v>
      </c>
      <c r="H88" s="31" t="s">
        <v>162</v>
      </c>
      <c r="I88" s="59">
        <v>0.13</v>
      </c>
      <c r="J88" s="59">
        <v>2.31</v>
      </c>
      <c r="L88" s="52"/>
      <c r="M88" s="52"/>
      <c r="N88" s="51">
        <f t="shared" si="3"/>
        <v>43971</v>
      </c>
      <c r="O88" s="52">
        <f t="shared" si="4"/>
        <v>0.56000000000000005</v>
      </c>
      <c r="P88" s="52">
        <f t="shared" si="5"/>
        <v>2.1574999999999998</v>
      </c>
    </row>
    <row r="89" spans="1:16" ht="15" customHeight="1" x14ac:dyDescent="0.25">
      <c r="A89" s="58">
        <v>43972</v>
      </c>
      <c r="B89" s="38">
        <v>0.54</v>
      </c>
      <c r="C89" s="38">
        <v>0.66</v>
      </c>
      <c r="D89" s="38">
        <v>0.8</v>
      </c>
      <c r="E89" s="31">
        <v>0.59</v>
      </c>
      <c r="F89" s="55">
        <v>7.0000000000000007E-2</v>
      </c>
      <c r="G89" s="38">
        <v>7.0000000000000007E-2</v>
      </c>
      <c r="H89" s="31" t="s">
        <v>162</v>
      </c>
      <c r="I89" s="59">
        <v>0.13</v>
      </c>
      <c r="J89" s="59">
        <v>2.2400000000000002</v>
      </c>
      <c r="L89" s="52"/>
      <c r="M89" s="52"/>
      <c r="N89" s="51">
        <f t="shared" si="3"/>
        <v>43972</v>
      </c>
      <c r="O89" s="52">
        <f t="shared" si="4"/>
        <v>0.56750000000000012</v>
      </c>
      <c r="P89" s="52">
        <f t="shared" si="5"/>
        <v>2.2475000000000001</v>
      </c>
    </row>
    <row r="90" spans="1:16" ht="15" customHeight="1" x14ac:dyDescent="0.25">
      <c r="A90" s="58">
        <v>43973</v>
      </c>
      <c r="B90" s="38">
        <v>0.56000000000000005</v>
      </c>
      <c r="C90" s="38">
        <v>0.67</v>
      </c>
      <c r="D90" s="38">
        <v>0.79</v>
      </c>
      <c r="E90" s="31">
        <v>0.59</v>
      </c>
      <c r="F90" s="55">
        <v>7.0000000000000007E-2</v>
      </c>
      <c r="G90" s="38">
        <v>0.08</v>
      </c>
      <c r="H90" s="31" t="s">
        <v>162</v>
      </c>
      <c r="I90" s="59">
        <v>0.14000000000000001</v>
      </c>
      <c r="J90" s="59">
        <v>1.21</v>
      </c>
      <c r="L90" s="52"/>
      <c r="M90" s="52"/>
      <c r="N90" s="51">
        <f t="shared" si="3"/>
        <v>43973</v>
      </c>
      <c r="O90" s="52">
        <f t="shared" si="4"/>
        <v>0.57374999999999998</v>
      </c>
      <c r="P90" s="52">
        <f t="shared" si="5"/>
        <v>2.13625</v>
      </c>
    </row>
    <row r="91" spans="1:16" ht="15" customHeight="1" x14ac:dyDescent="0.25">
      <c r="A91" s="39">
        <v>43974</v>
      </c>
      <c r="B91" s="27">
        <v>0.55000000000000004</v>
      </c>
      <c r="C91" s="27">
        <v>0.68</v>
      </c>
      <c r="D91" s="27">
        <v>0.84</v>
      </c>
      <c r="E91" s="57">
        <v>0.57999999999999996</v>
      </c>
      <c r="F91" s="23">
        <v>7.0000000000000007E-2</v>
      </c>
      <c r="G91" s="27">
        <v>0.06</v>
      </c>
      <c r="H91" s="57" t="s">
        <v>162</v>
      </c>
      <c r="I91" s="49">
        <v>0.14000000000000001</v>
      </c>
      <c r="J91" s="49">
        <v>1.61</v>
      </c>
      <c r="L91" s="52"/>
      <c r="M91" s="52"/>
      <c r="N91" s="51">
        <f t="shared" si="3"/>
        <v>43974</v>
      </c>
      <c r="O91" s="52">
        <f t="shared" si="4"/>
        <v>0.57750000000000001</v>
      </c>
      <c r="P91" s="52">
        <f t="shared" si="5"/>
        <v>2.12</v>
      </c>
    </row>
    <row r="92" spans="1:16" ht="15" customHeight="1" x14ac:dyDescent="0.25">
      <c r="A92" s="25">
        <v>43975</v>
      </c>
      <c r="B92" s="20">
        <v>0.55000000000000004</v>
      </c>
      <c r="C92" s="20">
        <v>0.67</v>
      </c>
      <c r="D92" s="20">
        <v>0.8</v>
      </c>
      <c r="E92" s="54">
        <v>0.57999999999999996</v>
      </c>
      <c r="F92" s="23">
        <v>7.0000000000000007E-2</v>
      </c>
      <c r="G92" s="20">
        <v>0.06</v>
      </c>
      <c r="H92" s="54" t="s">
        <v>162</v>
      </c>
      <c r="I92" s="53">
        <v>0.16</v>
      </c>
      <c r="J92" s="53">
        <v>2.63</v>
      </c>
      <c r="L92" s="52"/>
      <c r="M92" s="52"/>
      <c r="N92" s="51">
        <f t="shared" si="3"/>
        <v>43975</v>
      </c>
      <c r="O92" s="52">
        <f t="shared" si="4"/>
        <v>0.57999999999999996</v>
      </c>
      <c r="P92" s="52">
        <f t="shared" si="5"/>
        <v>2.05375</v>
      </c>
    </row>
    <row r="93" spans="1:16" ht="15" customHeight="1" x14ac:dyDescent="0.25">
      <c r="A93" s="25">
        <v>43976</v>
      </c>
      <c r="B93" s="20">
        <v>0.5</v>
      </c>
      <c r="C93" s="20">
        <v>0.46</v>
      </c>
      <c r="D93" s="20">
        <v>0.34</v>
      </c>
      <c r="E93" s="54">
        <v>0.5</v>
      </c>
      <c r="F93" s="23">
        <v>7.0000000000000007E-2</v>
      </c>
      <c r="G93" s="20">
        <v>0.09</v>
      </c>
      <c r="H93" s="54" t="s">
        <v>162</v>
      </c>
      <c r="I93" s="53">
        <v>0.19</v>
      </c>
      <c r="J93" s="53">
        <v>2.83</v>
      </c>
      <c r="L93" s="52"/>
      <c r="M93" s="52"/>
      <c r="N93" s="51">
        <f t="shared" si="3"/>
        <v>43976</v>
      </c>
      <c r="O93" s="52">
        <f t="shared" si="4"/>
        <v>0.57499999999999996</v>
      </c>
      <c r="P93" s="52">
        <f t="shared" si="5"/>
        <v>2.0187499999999998</v>
      </c>
    </row>
    <row r="94" spans="1:16" ht="15" customHeight="1" x14ac:dyDescent="0.25">
      <c r="A94" s="58">
        <v>43977</v>
      </c>
      <c r="B94" s="38">
        <v>0.59</v>
      </c>
      <c r="C94" s="38">
        <v>0.73</v>
      </c>
      <c r="D94" s="38">
        <v>0.81</v>
      </c>
      <c r="E94" s="31">
        <v>0.63</v>
      </c>
      <c r="F94" s="55">
        <v>7.0000000000000007E-2</v>
      </c>
      <c r="G94" s="38">
        <v>0.09</v>
      </c>
      <c r="H94" s="31" t="s">
        <v>162</v>
      </c>
      <c r="I94" s="59">
        <v>0.15</v>
      </c>
      <c r="J94" s="59">
        <v>1.66</v>
      </c>
      <c r="L94" s="52"/>
      <c r="M94" s="52"/>
      <c r="N94" s="51">
        <f t="shared" si="3"/>
        <v>43977</v>
      </c>
      <c r="O94" s="52">
        <f t="shared" si="4"/>
        <v>0.58124999999999993</v>
      </c>
      <c r="P94" s="52">
        <f t="shared" si="5"/>
        <v>2.0212499999999998</v>
      </c>
    </row>
    <row r="95" spans="1:16" ht="15" customHeight="1" x14ac:dyDescent="0.25">
      <c r="A95" s="58">
        <v>43978</v>
      </c>
      <c r="B95" s="38">
        <v>0.59</v>
      </c>
      <c r="C95" s="38">
        <v>0.72</v>
      </c>
      <c r="D95" s="38">
        <v>0.84</v>
      </c>
      <c r="E95" s="31">
        <v>0.63</v>
      </c>
      <c r="F95" s="55">
        <v>7.0000000000000007E-2</v>
      </c>
      <c r="G95" s="38">
        <v>0.08</v>
      </c>
      <c r="H95" s="31" t="s">
        <v>162</v>
      </c>
      <c r="I95" s="59">
        <v>0.14000000000000001</v>
      </c>
      <c r="J95" s="59">
        <v>2.25</v>
      </c>
      <c r="L95" s="52"/>
      <c r="M95" s="52"/>
      <c r="N95" s="51">
        <f t="shared" si="3"/>
        <v>43978</v>
      </c>
      <c r="O95" s="52">
        <f t="shared" si="4"/>
        <v>0.58750000000000002</v>
      </c>
      <c r="P95" s="52">
        <f t="shared" si="5"/>
        <v>2.0925000000000002</v>
      </c>
    </row>
    <row r="96" spans="1:16" ht="15" customHeight="1" x14ac:dyDescent="0.25">
      <c r="A96" s="58">
        <v>43979</v>
      </c>
      <c r="B96" s="38">
        <v>0.59</v>
      </c>
      <c r="C96" s="38">
        <v>0.71</v>
      </c>
      <c r="D96" s="38">
        <v>0.83</v>
      </c>
      <c r="E96" s="31">
        <v>0.64</v>
      </c>
      <c r="F96" s="55">
        <v>7.0000000000000007E-2</v>
      </c>
      <c r="G96" s="38">
        <v>0.09</v>
      </c>
      <c r="H96" s="31" t="s">
        <v>162</v>
      </c>
      <c r="I96" s="59">
        <v>0.14000000000000001</v>
      </c>
      <c r="J96" s="59">
        <v>2.35</v>
      </c>
      <c r="L96" s="52"/>
      <c r="M96" s="52"/>
      <c r="N96" s="51">
        <f t="shared" si="3"/>
        <v>43979</v>
      </c>
      <c r="O96" s="52">
        <f t="shared" si="4"/>
        <v>0.59249999999999992</v>
      </c>
      <c r="P96" s="52">
        <f t="shared" si="5"/>
        <v>2.0975000000000001</v>
      </c>
    </row>
    <row r="97" spans="1:16" ht="15" customHeight="1" x14ac:dyDescent="0.25">
      <c r="A97" s="58">
        <v>43980</v>
      </c>
      <c r="B97" s="38">
        <v>0.62</v>
      </c>
      <c r="C97" s="38">
        <v>0.72</v>
      </c>
      <c r="D97" s="38">
        <v>0.83</v>
      </c>
      <c r="E97" s="31">
        <v>0.66</v>
      </c>
      <c r="F97" s="55">
        <v>0.08</v>
      </c>
      <c r="G97" s="38">
        <v>0.09</v>
      </c>
      <c r="H97" s="31" t="s">
        <v>162</v>
      </c>
      <c r="I97" s="59">
        <v>0.15</v>
      </c>
      <c r="J97" s="59">
        <v>1.97</v>
      </c>
      <c r="L97" s="52"/>
      <c r="M97" s="52"/>
      <c r="N97" s="51">
        <f t="shared" si="3"/>
        <v>43980</v>
      </c>
      <c r="O97" s="52">
        <f t="shared" si="4"/>
        <v>0.60124999999999995</v>
      </c>
      <c r="P97" s="52">
        <f t="shared" si="5"/>
        <v>2.0637500000000002</v>
      </c>
    </row>
    <row r="98" spans="1:16" ht="15" customHeight="1" x14ac:dyDescent="0.25">
      <c r="A98" s="39">
        <v>43981</v>
      </c>
      <c r="B98" s="27">
        <v>0.66</v>
      </c>
      <c r="C98" s="27">
        <v>0.77</v>
      </c>
      <c r="D98" s="27">
        <v>0.92</v>
      </c>
      <c r="E98" s="57">
        <v>0.69</v>
      </c>
      <c r="F98" s="23">
        <v>0.08</v>
      </c>
      <c r="G98" s="27">
        <v>0.08</v>
      </c>
      <c r="H98" s="57" t="s">
        <v>162</v>
      </c>
      <c r="I98" s="49">
        <v>0.16</v>
      </c>
      <c r="J98" s="49">
        <v>3.22</v>
      </c>
      <c r="L98" s="52"/>
      <c r="M98" s="52"/>
      <c r="N98" s="51">
        <f t="shared" si="3"/>
        <v>43981</v>
      </c>
      <c r="O98" s="52">
        <f t="shared" si="4"/>
        <v>0.61375000000000002</v>
      </c>
      <c r="P98" s="52">
        <f t="shared" si="5"/>
        <v>2.3149999999999999</v>
      </c>
    </row>
    <row r="99" spans="1:16" ht="15" customHeight="1" x14ac:dyDescent="0.25">
      <c r="A99" s="25">
        <v>43982</v>
      </c>
      <c r="B99" s="20">
        <v>0.67</v>
      </c>
      <c r="C99" s="20">
        <v>0.79</v>
      </c>
      <c r="D99" s="20">
        <v>0.94</v>
      </c>
      <c r="E99" s="54">
        <v>0.71</v>
      </c>
      <c r="F99" s="23">
        <v>0.08</v>
      </c>
      <c r="G99" s="20">
        <v>0.09</v>
      </c>
      <c r="H99" s="54" t="s">
        <v>162</v>
      </c>
      <c r="I99" s="53">
        <v>0.19</v>
      </c>
      <c r="J99" s="53">
        <v>3.21</v>
      </c>
      <c r="L99" s="52"/>
      <c r="M99" s="52"/>
      <c r="N99" s="51">
        <f t="shared" si="3"/>
        <v>43982</v>
      </c>
      <c r="O99" s="52">
        <f t="shared" si="4"/>
        <v>0.63</v>
      </c>
      <c r="P99" s="52">
        <f t="shared" si="5"/>
        <v>2.5150000000000001</v>
      </c>
    </row>
    <row r="100" spans="1:16" ht="15" customHeight="1" x14ac:dyDescent="0.25">
      <c r="A100" s="58">
        <v>43983</v>
      </c>
      <c r="B100" s="38">
        <v>0.65</v>
      </c>
      <c r="C100" s="38">
        <v>0.78</v>
      </c>
      <c r="D100" s="38">
        <v>0.87</v>
      </c>
      <c r="E100" s="31">
        <v>0.69</v>
      </c>
      <c r="F100" s="55">
        <v>0.08</v>
      </c>
      <c r="G100" s="38">
        <v>0.1</v>
      </c>
      <c r="H100" s="31" t="s">
        <v>162</v>
      </c>
      <c r="I100" s="59">
        <v>0.17</v>
      </c>
      <c r="J100" s="59">
        <v>1.83</v>
      </c>
      <c r="L100" s="52"/>
      <c r="M100" s="52"/>
      <c r="N100" s="51">
        <f t="shared" si="3"/>
        <v>43983</v>
      </c>
      <c r="O100" s="52">
        <f t="shared" si="4"/>
        <v>0.64375000000000004</v>
      </c>
      <c r="P100" s="52">
        <f t="shared" si="5"/>
        <v>2.415</v>
      </c>
    </row>
    <row r="101" spans="1:16" ht="15" customHeight="1" x14ac:dyDescent="0.25">
      <c r="A101" s="58">
        <v>43984</v>
      </c>
      <c r="B101" s="24">
        <v>0.65</v>
      </c>
      <c r="C101" s="24">
        <v>0.78</v>
      </c>
      <c r="D101" s="24">
        <v>0.84</v>
      </c>
      <c r="E101" s="56">
        <v>0.69</v>
      </c>
      <c r="F101" s="55">
        <v>0.09</v>
      </c>
      <c r="G101" s="24">
        <v>0.1</v>
      </c>
      <c r="H101" s="31" t="s">
        <v>162</v>
      </c>
      <c r="I101" s="60">
        <v>0.18</v>
      </c>
      <c r="J101" s="60">
        <v>1.83</v>
      </c>
      <c r="L101" s="52"/>
      <c r="M101" s="52"/>
      <c r="N101" s="51">
        <f t="shared" si="3"/>
        <v>43984</v>
      </c>
      <c r="O101" s="52">
        <f t="shared" si="4"/>
        <v>0.66749999999999998</v>
      </c>
      <c r="P101" s="52">
        <f t="shared" si="5"/>
        <v>2.29</v>
      </c>
    </row>
    <row r="102" spans="1:16" ht="15" customHeight="1" x14ac:dyDescent="0.25">
      <c r="A102" s="58">
        <v>43985</v>
      </c>
      <c r="B102" s="38">
        <v>0.59</v>
      </c>
      <c r="C102" s="38">
        <v>0.74</v>
      </c>
      <c r="D102" s="38">
        <v>0.85</v>
      </c>
      <c r="E102" s="31">
        <v>0.63</v>
      </c>
      <c r="F102" s="55">
        <v>0.1</v>
      </c>
      <c r="G102" s="38">
        <v>0.1</v>
      </c>
      <c r="H102" s="31" t="s">
        <v>162</v>
      </c>
      <c r="I102" s="59">
        <v>0.16</v>
      </c>
      <c r="J102" s="59">
        <v>1.19</v>
      </c>
      <c r="L102" s="52"/>
      <c r="M102" s="52"/>
      <c r="N102" s="51">
        <f t="shared" si="3"/>
        <v>43985</v>
      </c>
      <c r="O102" s="52">
        <f t="shared" si="4"/>
        <v>0.66749999999999987</v>
      </c>
      <c r="P102" s="52">
        <f t="shared" si="5"/>
        <v>2.2312500000000002</v>
      </c>
    </row>
    <row r="103" spans="1:16" ht="15" customHeight="1" x14ac:dyDescent="0.25">
      <c r="A103" s="58">
        <v>43986</v>
      </c>
      <c r="B103" s="38">
        <v>0.6</v>
      </c>
      <c r="C103" s="38">
        <v>0.73</v>
      </c>
      <c r="D103" s="38">
        <v>0.85</v>
      </c>
      <c r="E103" s="31">
        <v>0.64</v>
      </c>
      <c r="F103" s="55">
        <v>0.1</v>
      </c>
      <c r="G103" s="38">
        <v>0.1</v>
      </c>
      <c r="H103" s="31" t="s">
        <v>162</v>
      </c>
      <c r="I103" s="59">
        <v>0.17</v>
      </c>
      <c r="J103" s="59">
        <v>1.69</v>
      </c>
      <c r="L103" s="52"/>
      <c r="M103" s="52"/>
      <c r="N103" s="51">
        <f t="shared" si="3"/>
        <v>43986</v>
      </c>
      <c r="O103" s="52">
        <f t="shared" si="4"/>
        <v>0.66874999999999996</v>
      </c>
      <c r="P103" s="52">
        <f t="shared" si="5"/>
        <v>2.1612499999999999</v>
      </c>
    </row>
    <row r="104" spans="1:16" ht="15" customHeight="1" x14ac:dyDescent="0.25">
      <c r="A104" s="58">
        <v>43987</v>
      </c>
      <c r="B104" s="38">
        <v>0.62</v>
      </c>
      <c r="C104" s="38">
        <v>0.74</v>
      </c>
      <c r="D104" s="38">
        <v>0.85</v>
      </c>
      <c r="E104" s="31">
        <v>0.66</v>
      </c>
      <c r="F104" s="55">
        <v>0.11</v>
      </c>
      <c r="G104" s="38">
        <v>0.1</v>
      </c>
      <c r="H104" s="31" t="s">
        <v>162</v>
      </c>
      <c r="I104" s="59">
        <v>0.17</v>
      </c>
      <c r="J104" s="59">
        <v>1.1399999999999999</v>
      </c>
      <c r="L104" s="52"/>
      <c r="M104" s="52"/>
      <c r="N104" s="51">
        <f t="shared" si="3"/>
        <v>43987</v>
      </c>
      <c r="O104" s="52">
        <f t="shared" si="4"/>
        <v>0.67125000000000001</v>
      </c>
      <c r="P104" s="52">
        <f t="shared" si="5"/>
        <v>2.0099999999999998</v>
      </c>
    </row>
    <row r="105" spans="1:16" ht="15" customHeight="1" x14ac:dyDescent="0.25">
      <c r="A105" s="39">
        <v>43988</v>
      </c>
      <c r="B105" s="27">
        <v>0.63</v>
      </c>
      <c r="C105" s="27">
        <v>0.76</v>
      </c>
      <c r="D105" s="27">
        <v>0.9</v>
      </c>
      <c r="E105" s="57">
        <v>0.66</v>
      </c>
      <c r="F105" s="23">
        <v>0.11</v>
      </c>
      <c r="G105" s="27">
        <v>0.1</v>
      </c>
      <c r="H105" s="57" t="s">
        <v>162</v>
      </c>
      <c r="I105" s="49">
        <v>0.16</v>
      </c>
      <c r="J105" s="49">
        <v>1.25</v>
      </c>
      <c r="L105" s="52"/>
      <c r="M105" s="52"/>
      <c r="N105" s="51">
        <f t="shared" si="3"/>
        <v>43988</v>
      </c>
      <c r="O105" s="52">
        <f t="shared" si="4"/>
        <v>0.67125000000000001</v>
      </c>
      <c r="P105" s="52">
        <f t="shared" si="5"/>
        <v>1.92</v>
      </c>
    </row>
    <row r="106" spans="1:16" ht="15" customHeight="1" x14ac:dyDescent="0.25">
      <c r="A106" s="25">
        <v>43989</v>
      </c>
      <c r="B106" s="20">
        <v>0.63</v>
      </c>
      <c r="C106" s="20">
        <v>0.76</v>
      </c>
      <c r="D106" s="20">
        <v>0.93</v>
      </c>
      <c r="E106" s="54">
        <v>0.66</v>
      </c>
      <c r="F106" s="23">
        <v>0.12</v>
      </c>
      <c r="G106" s="20">
        <v>0.11</v>
      </c>
      <c r="H106" s="54" t="s">
        <v>162</v>
      </c>
      <c r="I106" s="53">
        <v>0.19</v>
      </c>
      <c r="J106" s="53">
        <v>2.2200000000000002</v>
      </c>
      <c r="L106" s="52"/>
      <c r="M106" s="52"/>
      <c r="N106" s="51">
        <f t="shared" si="3"/>
        <v>43989</v>
      </c>
      <c r="O106" s="52">
        <f t="shared" si="4"/>
        <v>0.66749999999999998</v>
      </c>
      <c r="P106" s="52">
        <f t="shared" si="5"/>
        <v>1.7950000000000002</v>
      </c>
    </row>
    <row r="107" spans="1:16" ht="15" customHeight="1" x14ac:dyDescent="0.25">
      <c r="A107" s="58">
        <v>43990</v>
      </c>
      <c r="B107" s="38">
        <v>0.63</v>
      </c>
      <c r="C107" s="38">
        <v>0.78</v>
      </c>
      <c r="D107" s="38">
        <v>0.87</v>
      </c>
      <c r="E107" s="31">
        <v>0.68</v>
      </c>
      <c r="F107" s="55">
        <v>0.13</v>
      </c>
      <c r="G107" s="38">
        <v>0.11</v>
      </c>
      <c r="H107" s="31" t="s">
        <v>162</v>
      </c>
      <c r="I107" s="59">
        <v>0.18</v>
      </c>
      <c r="J107" s="59">
        <v>1.64</v>
      </c>
      <c r="L107" s="52"/>
      <c r="M107" s="52"/>
      <c r="N107" s="51">
        <f t="shared" si="3"/>
        <v>43990</v>
      </c>
      <c r="O107" s="52">
        <f t="shared" si="4"/>
        <v>0.66374999999999995</v>
      </c>
      <c r="P107" s="52">
        <f t="shared" si="5"/>
        <v>1.5987500000000001</v>
      </c>
    </row>
    <row r="108" spans="1:16" ht="15" customHeight="1" x14ac:dyDescent="0.25">
      <c r="A108" s="58">
        <v>43991</v>
      </c>
      <c r="B108" s="24">
        <v>0.64</v>
      </c>
      <c r="C108" s="24">
        <v>0.79</v>
      </c>
      <c r="D108" s="24">
        <v>0.88</v>
      </c>
      <c r="E108" s="56">
        <v>0.69</v>
      </c>
      <c r="F108" s="55">
        <v>0.13</v>
      </c>
      <c r="G108" s="24">
        <v>0.11</v>
      </c>
      <c r="H108" s="31">
        <v>0.25</v>
      </c>
      <c r="I108" s="60">
        <v>0.19</v>
      </c>
      <c r="J108" s="60">
        <v>1.69</v>
      </c>
      <c r="L108" s="52"/>
      <c r="M108" s="52"/>
      <c r="N108" s="51">
        <f t="shared" si="3"/>
        <v>43991</v>
      </c>
      <c r="O108" s="52">
        <f t="shared" si="4"/>
        <v>0.66375000000000006</v>
      </c>
      <c r="P108" s="52">
        <f t="shared" si="5"/>
        <v>1.58125</v>
      </c>
    </row>
    <row r="109" spans="1:16" ht="15" customHeight="1" x14ac:dyDescent="0.25">
      <c r="A109" s="58">
        <v>43992</v>
      </c>
      <c r="B109" s="38">
        <v>0.61</v>
      </c>
      <c r="C109" s="38">
        <v>0.77</v>
      </c>
      <c r="D109" s="38">
        <v>0.88</v>
      </c>
      <c r="E109" s="31">
        <v>0.66</v>
      </c>
      <c r="F109" s="55">
        <v>0.12</v>
      </c>
      <c r="G109" s="38">
        <v>0.11</v>
      </c>
      <c r="H109" s="31">
        <v>0.25</v>
      </c>
      <c r="I109" s="59">
        <v>0.17</v>
      </c>
      <c r="J109" s="59">
        <v>1.25</v>
      </c>
      <c r="L109" s="52"/>
      <c r="M109" s="52"/>
      <c r="N109" s="51">
        <f t="shared" si="3"/>
        <v>43992</v>
      </c>
      <c r="O109" s="52">
        <f t="shared" si="4"/>
        <v>0.66000000000000014</v>
      </c>
      <c r="P109" s="52">
        <f t="shared" si="5"/>
        <v>1.50875</v>
      </c>
    </row>
    <row r="110" spans="1:16" ht="15" customHeight="1" x14ac:dyDescent="0.25">
      <c r="A110" s="58">
        <v>43993</v>
      </c>
      <c r="B110" s="38">
        <v>0.61</v>
      </c>
      <c r="C110" s="38">
        <v>0.75</v>
      </c>
      <c r="D110" s="38">
        <v>0.88</v>
      </c>
      <c r="E110" s="31">
        <v>0.66</v>
      </c>
      <c r="F110" s="55">
        <v>0.12</v>
      </c>
      <c r="G110" s="38">
        <v>0.11</v>
      </c>
      <c r="H110" s="31">
        <v>0.26</v>
      </c>
      <c r="I110" s="59">
        <v>0.17</v>
      </c>
      <c r="J110" s="59">
        <v>1.24</v>
      </c>
      <c r="L110" s="52"/>
      <c r="M110" s="52"/>
      <c r="N110" s="51">
        <f t="shared" si="3"/>
        <v>43993</v>
      </c>
      <c r="O110" s="52">
        <f t="shared" si="4"/>
        <v>0.66375000000000006</v>
      </c>
      <c r="P110" s="52">
        <f t="shared" si="5"/>
        <v>1.5150000000000001</v>
      </c>
    </row>
    <row r="111" spans="1:16" ht="15" customHeight="1" x14ac:dyDescent="0.25">
      <c r="A111" s="58">
        <v>43994</v>
      </c>
      <c r="B111" s="38">
        <v>0.64</v>
      </c>
      <c r="C111" s="38">
        <v>0.76</v>
      </c>
      <c r="D111" s="38">
        <v>0.87</v>
      </c>
      <c r="E111" s="31">
        <v>0.67</v>
      </c>
      <c r="F111" s="55">
        <v>0.12</v>
      </c>
      <c r="G111" s="38">
        <v>0.11</v>
      </c>
      <c r="H111" s="31">
        <v>0.26</v>
      </c>
      <c r="I111" s="59">
        <v>0.18</v>
      </c>
      <c r="J111" s="59">
        <v>1.1299999999999999</v>
      </c>
      <c r="L111" s="52"/>
      <c r="M111" s="52"/>
      <c r="N111" s="51">
        <f t="shared" si="3"/>
        <v>43994</v>
      </c>
      <c r="O111" s="52">
        <f t="shared" si="4"/>
        <v>0.66749999999999998</v>
      </c>
      <c r="P111" s="52">
        <f t="shared" si="5"/>
        <v>1.4449999999999998</v>
      </c>
    </row>
    <row r="112" spans="1:16" ht="15" customHeight="1" x14ac:dyDescent="0.25">
      <c r="A112" s="39">
        <v>43995</v>
      </c>
      <c r="B112" s="27">
        <v>0.73</v>
      </c>
      <c r="C112" s="27">
        <v>0.85</v>
      </c>
      <c r="D112" s="27">
        <v>0.93</v>
      </c>
      <c r="E112" s="57">
        <v>0.76</v>
      </c>
      <c r="F112" s="23">
        <v>0.13</v>
      </c>
      <c r="G112" s="27">
        <v>0.12</v>
      </c>
      <c r="H112" s="57">
        <v>0.31</v>
      </c>
      <c r="I112" s="49">
        <v>0.19</v>
      </c>
      <c r="J112" s="49">
        <v>2.86</v>
      </c>
      <c r="L112" s="52"/>
      <c r="M112" s="52"/>
      <c r="N112" s="51">
        <f t="shared" si="3"/>
        <v>43995</v>
      </c>
      <c r="O112" s="52">
        <f t="shared" si="4"/>
        <v>0.67999999999999994</v>
      </c>
      <c r="P112" s="52">
        <f t="shared" si="5"/>
        <v>1.6600000000000001</v>
      </c>
    </row>
    <row r="113" spans="1:16" ht="15" customHeight="1" x14ac:dyDescent="0.25">
      <c r="A113" s="25">
        <v>43996</v>
      </c>
      <c r="B113" s="20">
        <v>0.74</v>
      </c>
      <c r="C113" s="20">
        <v>0.86</v>
      </c>
      <c r="D113" s="20">
        <v>0.97</v>
      </c>
      <c r="E113" s="54">
        <v>0.77</v>
      </c>
      <c r="F113" s="23">
        <v>0.12</v>
      </c>
      <c r="G113" s="20">
        <v>0.11</v>
      </c>
      <c r="H113" s="54">
        <v>0.3</v>
      </c>
      <c r="I113" s="53">
        <v>0.21</v>
      </c>
      <c r="J113" s="53">
        <v>3.04</v>
      </c>
      <c r="L113" s="52"/>
      <c r="M113" s="52"/>
      <c r="N113" s="51">
        <f t="shared" si="3"/>
        <v>43996</v>
      </c>
      <c r="O113" s="52">
        <f t="shared" si="4"/>
        <v>0.69375000000000009</v>
      </c>
      <c r="P113" s="52">
        <f t="shared" si="5"/>
        <v>1.88375</v>
      </c>
    </row>
    <row r="114" spans="1:16" ht="15" customHeight="1" x14ac:dyDescent="0.25">
      <c r="A114" s="58">
        <v>43997</v>
      </c>
      <c r="B114" s="38">
        <v>0.7</v>
      </c>
      <c r="C114" s="38">
        <v>0.84</v>
      </c>
      <c r="D114" s="38">
        <v>0.92</v>
      </c>
      <c r="E114" s="31">
        <v>0.74</v>
      </c>
      <c r="F114" s="55">
        <v>0.12</v>
      </c>
      <c r="G114" s="38">
        <v>0.14000000000000001</v>
      </c>
      <c r="H114" s="31">
        <v>0.32</v>
      </c>
      <c r="I114" s="59">
        <v>0.21</v>
      </c>
      <c r="J114" s="59">
        <v>1.68</v>
      </c>
      <c r="L114" s="52"/>
      <c r="M114" s="52"/>
      <c r="N114" s="51">
        <f t="shared" si="3"/>
        <v>43997</v>
      </c>
      <c r="O114" s="52">
        <f t="shared" si="4"/>
        <v>0.7037500000000001</v>
      </c>
      <c r="P114" s="52">
        <f t="shared" si="5"/>
        <v>1.8162500000000001</v>
      </c>
    </row>
    <row r="115" spans="1:16" ht="15" customHeight="1" x14ac:dyDescent="0.25">
      <c r="A115" s="58">
        <v>43998</v>
      </c>
      <c r="B115" s="24">
        <v>0.68</v>
      </c>
      <c r="C115" s="24">
        <v>0.82</v>
      </c>
      <c r="D115" s="24">
        <v>0.91</v>
      </c>
      <c r="E115" s="56">
        <v>0.72</v>
      </c>
      <c r="F115" s="55">
        <v>0.13</v>
      </c>
      <c r="G115" s="24">
        <v>0.13</v>
      </c>
      <c r="H115" s="31">
        <v>0.31</v>
      </c>
      <c r="I115" s="60">
        <v>0.21</v>
      </c>
      <c r="J115" s="60">
        <v>1.45</v>
      </c>
      <c r="L115" s="52"/>
      <c r="M115" s="52"/>
      <c r="N115" s="51">
        <f t="shared" si="3"/>
        <v>43998</v>
      </c>
      <c r="O115" s="52">
        <f t="shared" si="4"/>
        <v>0.7087500000000001</v>
      </c>
      <c r="P115" s="52">
        <f t="shared" si="5"/>
        <v>1.7925</v>
      </c>
    </row>
    <row r="116" spans="1:16" ht="15" customHeight="1" x14ac:dyDescent="0.25">
      <c r="A116" s="58">
        <v>43999</v>
      </c>
      <c r="B116" s="38">
        <v>0.67</v>
      </c>
      <c r="C116" s="38">
        <v>0.81</v>
      </c>
      <c r="D116" s="38">
        <v>0.92</v>
      </c>
      <c r="E116" s="31">
        <v>0.72</v>
      </c>
      <c r="F116" s="55">
        <v>0.13</v>
      </c>
      <c r="G116" s="38">
        <v>0.13</v>
      </c>
      <c r="H116" s="31">
        <v>0.3</v>
      </c>
      <c r="I116" s="59">
        <v>0.2</v>
      </c>
      <c r="J116" s="59">
        <v>1.67</v>
      </c>
      <c r="L116" s="52"/>
      <c r="M116" s="52"/>
      <c r="N116" s="51">
        <f t="shared" si="3"/>
        <v>43999</v>
      </c>
      <c r="O116" s="52">
        <f t="shared" si="4"/>
        <v>0.71249999999999991</v>
      </c>
      <c r="P116" s="52">
        <f t="shared" si="5"/>
        <v>1.7899999999999998</v>
      </c>
    </row>
    <row r="117" spans="1:16" ht="15" customHeight="1" x14ac:dyDescent="0.25">
      <c r="A117" s="58">
        <v>44000</v>
      </c>
      <c r="B117" s="38">
        <v>0.65</v>
      </c>
      <c r="C117" s="38">
        <v>0.79</v>
      </c>
      <c r="D117" s="38">
        <v>0.89</v>
      </c>
      <c r="E117" s="31">
        <v>0.69</v>
      </c>
      <c r="F117" s="55">
        <v>0.14000000000000001</v>
      </c>
      <c r="G117" s="38">
        <v>0.13</v>
      </c>
      <c r="H117" s="31">
        <v>0.28999999999999998</v>
      </c>
      <c r="I117" s="59">
        <v>0.19</v>
      </c>
      <c r="J117" s="59">
        <v>0.95</v>
      </c>
      <c r="L117" s="52"/>
      <c r="M117" s="52"/>
      <c r="N117" s="51">
        <f t="shared" si="3"/>
        <v>44000</v>
      </c>
      <c r="O117" s="52">
        <f t="shared" si="4"/>
        <v>0.71624999999999983</v>
      </c>
      <c r="P117" s="52">
        <f t="shared" si="5"/>
        <v>1.7524999999999997</v>
      </c>
    </row>
    <row r="118" spans="1:16" ht="15" customHeight="1" x14ac:dyDescent="0.25">
      <c r="A118" s="58">
        <v>44001</v>
      </c>
      <c r="B118" s="38">
        <v>0.7</v>
      </c>
      <c r="C118" s="38">
        <v>0.82</v>
      </c>
      <c r="D118" s="38">
        <v>0.9</v>
      </c>
      <c r="E118" s="31">
        <v>0.74</v>
      </c>
      <c r="F118" s="55">
        <v>0.14000000000000001</v>
      </c>
      <c r="G118" s="38">
        <v>0.14000000000000001</v>
      </c>
      <c r="H118" s="31">
        <v>0.28999999999999998</v>
      </c>
      <c r="I118" s="59">
        <v>0.21</v>
      </c>
      <c r="J118" s="59">
        <v>1.18</v>
      </c>
      <c r="L118" s="52"/>
      <c r="M118" s="52"/>
      <c r="N118" s="51">
        <f t="shared" si="3"/>
        <v>44001</v>
      </c>
      <c r="O118" s="52">
        <f t="shared" si="4"/>
        <v>0.72625000000000006</v>
      </c>
      <c r="P118" s="52">
        <f t="shared" si="5"/>
        <v>1.7449999999999997</v>
      </c>
    </row>
    <row r="119" spans="1:16" ht="15" customHeight="1" x14ac:dyDescent="0.25">
      <c r="A119" s="39">
        <v>44002</v>
      </c>
      <c r="B119" s="27">
        <v>0.83</v>
      </c>
      <c r="C119" s="27">
        <v>0.93</v>
      </c>
      <c r="D119" s="27">
        <v>0.97</v>
      </c>
      <c r="E119" s="57">
        <v>0.86</v>
      </c>
      <c r="F119" s="23">
        <v>0.15</v>
      </c>
      <c r="G119" s="27">
        <v>0.15</v>
      </c>
      <c r="H119" s="57">
        <v>0.36</v>
      </c>
      <c r="I119" s="49">
        <v>0.24</v>
      </c>
      <c r="J119" s="49">
        <v>2.86</v>
      </c>
      <c r="L119" s="52"/>
      <c r="M119" s="52"/>
      <c r="N119" s="51">
        <f t="shared" si="3"/>
        <v>44002</v>
      </c>
      <c r="O119" s="52">
        <f t="shared" si="4"/>
        <v>0.75000000000000011</v>
      </c>
      <c r="P119" s="52">
        <f t="shared" si="5"/>
        <v>1.9612499999999997</v>
      </c>
    </row>
    <row r="120" spans="1:16" ht="15" customHeight="1" x14ac:dyDescent="0.25">
      <c r="A120" s="25">
        <v>44003</v>
      </c>
      <c r="B120" s="20">
        <v>0.81</v>
      </c>
      <c r="C120" s="20">
        <v>0.9</v>
      </c>
      <c r="D120" s="20">
        <v>0.95</v>
      </c>
      <c r="E120" s="54">
        <v>0.83</v>
      </c>
      <c r="F120" s="23">
        <v>0.15</v>
      </c>
      <c r="G120" s="20">
        <v>0.13</v>
      </c>
      <c r="H120" s="54">
        <v>0.34</v>
      </c>
      <c r="I120" s="53">
        <v>0.24</v>
      </c>
      <c r="J120" s="53">
        <v>1.86</v>
      </c>
      <c r="L120" s="52"/>
      <c r="M120" s="52"/>
      <c r="N120" s="51">
        <f t="shared" si="3"/>
        <v>44003</v>
      </c>
      <c r="O120" s="52">
        <f t="shared" si="4"/>
        <v>0.75875000000000004</v>
      </c>
      <c r="P120" s="52">
        <f t="shared" si="5"/>
        <v>1.8362499999999997</v>
      </c>
    </row>
    <row r="121" spans="1:16" ht="15" customHeight="1" x14ac:dyDescent="0.25">
      <c r="A121" s="58">
        <v>44004</v>
      </c>
      <c r="B121" s="38">
        <v>0.72</v>
      </c>
      <c r="C121" s="38">
        <v>0.87</v>
      </c>
      <c r="D121" s="38">
        <v>0.93</v>
      </c>
      <c r="E121" s="31">
        <v>0.77</v>
      </c>
      <c r="F121" s="55">
        <v>0.15</v>
      </c>
      <c r="G121" s="38">
        <v>0.16</v>
      </c>
      <c r="H121" s="31">
        <v>0.34</v>
      </c>
      <c r="I121" s="59">
        <v>0.23</v>
      </c>
      <c r="J121" s="59">
        <v>1.79</v>
      </c>
      <c r="L121" s="52"/>
      <c r="M121" s="52"/>
      <c r="N121" s="51">
        <f t="shared" si="3"/>
        <v>44004</v>
      </c>
      <c r="O121" s="52">
        <f t="shared" si="4"/>
        <v>0.75875000000000004</v>
      </c>
      <c r="P121" s="52">
        <f t="shared" si="5"/>
        <v>1.6799999999999997</v>
      </c>
    </row>
    <row r="122" spans="1:16" ht="15" customHeight="1" x14ac:dyDescent="0.25">
      <c r="A122" s="58">
        <v>44005</v>
      </c>
      <c r="B122" s="38">
        <v>0.74</v>
      </c>
      <c r="C122" s="38">
        <v>0.87</v>
      </c>
      <c r="D122" s="38">
        <v>0.94</v>
      </c>
      <c r="E122" s="31">
        <v>0.78</v>
      </c>
      <c r="F122" s="55">
        <v>0.15</v>
      </c>
      <c r="G122" s="38">
        <v>0.15</v>
      </c>
      <c r="H122" s="31">
        <v>0.34</v>
      </c>
      <c r="I122" s="59">
        <v>0.23</v>
      </c>
      <c r="J122" s="59">
        <v>1.8</v>
      </c>
      <c r="L122" s="52"/>
      <c r="M122" s="52"/>
      <c r="N122" s="51">
        <f t="shared" si="3"/>
        <v>44005</v>
      </c>
      <c r="O122" s="52">
        <f t="shared" si="4"/>
        <v>0.76375000000000004</v>
      </c>
      <c r="P122" s="52">
        <f t="shared" si="5"/>
        <v>1.6949999999999998</v>
      </c>
    </row>
    <row r="123" spans="1:16" ht="15" customHeight="1" x14ac:dyDescent="0.25">
      <c r="A123" s="58">
        <v>44006</v>
      </c>
      <c r="B123" s="38">
        <v>0.76</v>
      </c>
      <c r="C123" s="38">
        <v>0.88</v>
      </c>
      <c r="D123" s="38">
        <v>0.94</v>
      </c>
      <c r="E123" s="31">
        <v>0.8</v>
      </c>
      <c r="F123" s="55">
        <v>0.16</v>
      </c>
      <c r="G123" s="38">
        <v>0.15</v>
      </c>
      <c r="H123" s="31">
        <v>0.34</v>
      </c>
      <c r="I123" s="59">
        <v>0.22</v>
      </c>
      <c r="J123" s="59">
        <v>2.0099999999999998</v>
      </c>
      <c r="L123" s="52"/>
      <c r="M123" s="52"/>
      <c r="N123" s="51">
        <f t="shared" si="3"/>
        <v>44006</v>
      </c>
      <c r="O123" s="52">
        <f t="shared" si="4"/>
        <v>0.77374999999999994</v>
      </c>
      <c r="P123" s="52">
        <f t="shared" si="5"/>
        <v>1.7649999999999999</v>
      </c>
    </row>
    <row r="124" spans="1:16" ht="15" customHeight="1" x14ac:dyDescent="0.25">
      <c r="A124" s="58">
        <v>44007</v>
      </c>
      <c r="B124" s="38">
        <v>0.76</v>
      </c>
      <c r="C124" s="38">
        <v>0.86</v>
      </c>
      <c r="D124" s="38">
        <v>0.92</v>
      </c>
      <c r="E124" s="31">
        <v>0.8</v>
      </c>
      <c r="F124" s="55">
        <v>0.16</v>
      </c>
      <c r="G124" s="38">
        <v>0.15</v>
      </c>
      <c r="H124" s="31">
        <v>0.34</v>
      </c>
      <c r="I124" s="59">
        <v>0.23</v>
      </c>
      <c r="J124" s="59">
        <v>2.4300000000000002</v>
      </c>
      <c r="L124" s="52"/>
      <c r="M124" s="52"/>
      <c r="N124" s="51">
        <f t="shared" si="3"/>
        <v>44007</v>
      </c>
      <c r="O124" s="52">
        <f t="shared" si="4"/>
        <v>0.78374999999999995</v>
      </c>
      <c r="P124" s="52">
        <f t="shared" si="5"/>
        <v>1.86</v>
      </c>
    </row>
    <row r="125" spans="1:16" ht="15" customHeight="1" x14ac:dyDescent="0.25">
      <c r="A125" s="58">
        <v>44008</v>
      </c>
      <c r="B125" s="38">
        <v>0.74</v>
      </c>
      <c r="C125" s="38" t="s">
        <v>165</v>
      </c>
      <c r="D125" s="38">
        <v>0.91</v>
      </c>
      <c r="E125" s="31">
        <v>0.78</v>
      </c>
      <c r="F125" s="55">
        <v>0.17</v>
      </c>
      <c r="G125" s="38">
        <v>0.16</v>
      </c>
      <c r="H125" s="31">
        <v>0.35</v>
      </c>
      <c r="I125" s="59">
        <v>0.22</v>
      </c>
      <c r="J125" s="59">
        <v>1.47</v>
      </c>
      <c r="L125" s="95"/>
      <c r="M125" s="95"/>
      <c r="N125" s="51">
        <f t="shared" si="3"/>
        <v>44008</v>
      </c>
      <c r="O125" s="52">
        <f t="shared" si="4"/>
        <v>0.79500000000000004</v>
      </c>
      <c r="P125" s="52">
        <f t="shared" si="5"/>
        <v>1.925</v>
      </c>
    </row>
    <row r="126" spans="1:16" ht="15" customHeight="1" x14ac:dyDescent="0.25">
      <c r="A126" s="39">
        <v>44009</v>
      </c>
      <c r="B126" s="96">
        <v>0.75</v>
      </c>
      <c r="C126" s="96">
        <v>0.88</v>
      </c>
      <c r="D126" s="96">
        <v>0.97</v>
      </c>
      <c r="E126" s="96">
        <v>0.78</v>
      </c>
      <c r="F126" s="23">
        <v>0.16</v>
      </c>
      <c r="G126" s="97">
        <v>0.15</v>
      </c>
      <c r="H126" s="98">
        <v>0.36</v>
      </c>
      <c r="I126" s="99">
        <v>0.23</v>
      </c>
      <c r="J126" s="100">
        <v>1.27</v>
      </c>
      <c r="L126" s="95"/>
      <c r="M126" s="95"/>
      <c r="N126" s="51">
        <f t="shared" si="3"/>
        <v>44009</v>
      </c>
      <c r="O126" s="52">
        <f t="shared" si="4"/>
        <v>0.8</v>
      </c>
      <c r="P126" s="52">
        <f t="shared" si="5"/>
        <v>1.93625</v>
      </c>
    </row>
    <row r="127" spans="1:16" ht="15" customHeight="1" x14ac:dyDescent="0.25">
      <c r="A127" s="25">
        <v>44010</v>
      </c>
      <c r="B127" s="101">
        <v>0.76</v>
      </c>
      <c r="C127" s="101">
        <v>0.9</v>
      </c>
      <c r="D127" s="101">
        <v>0.99</v>
      </c>
      <c r="E127" s="101">
        <v>0.79</v>
      </c>
      <c r="F127" s="23">
        <v>0.17</v>
      </c>
      <c r="G127" s="102">
        <v>0.16</v>
      </c>
      <c r="H127" s="103">
        <v>0.36</v>
      </c>
      <c r="I127" s="104">
        <v>0.26</v>
      </c>
      <c r="J127" s="105">
        <v>1.8</v>
      </c>
      <c r="L127" s="95"/>
      <c r="M127" s="95"/>
      <c r="N127" s="51">
        <f t="shared" si="3"/>
        <v>44010</v>
      </c>
      <c r="O127" s="52">
        <f t="shared" si="4"/>
        <v>0.79125000000000001</v>
      </c>
      <c r="P127" s="52">
        <f t="shared" si="5"/>
        <v>1.8037500000000002</v>
      </c>
    </row>
    <row r="128" spans="1:16" ht="15" customHeight="1" x14ac:dyDescent="0.25">
      <c r="A128" s="58">
        <v>44011</v>
      </c>
      <c r="B128" s="38">
        <v>0.72</v>
      </c>
      <c r="C128" s="38">
        <v>0.88</v>
      </c>
      <c r="D128" s="38">
        <v>0.96</v>
      </c>
      <c r="E128" s="31">
        <v>0.77</v>
      </c>
      <c r="F128" s="55">
        <v>0.16</v>
      </c>
      <c r="G128" s="38">
        <v>0.16</v>
      </c>
      <c r="H128" s="31">
        <v>0.33</v>
      </c>
      <c r="I128" s="59">
        <v>0.24</v>
      </c>
      <c r="J128" s="59">
        <v>0.93</v>
      </c>
      <c r="L128" s="95"/>
      <c r="M128" s="95"/>
      <c r="N128" s="51">
        <f t="shared" si="3"/>
        <v>44011</v>
      </c>
      <c r="O128" s="52">
        <f t="shared" si="4"/>
        <v>0.78375000000000017</v>
      </c>
      <c r="P128" s="52">
        <f t="shared" si="5"/>
        <v>1.6875</v>
      </c>
    </row>
    <row r="129" spans="1:16" ht="15" customHeight="1" x14ac:dyDescent="0.25">
      <c r="A129" s="58">
        <v>44012</v>
      </c>
      <c r="B129" s="38">
        <v>0.73</v>
      </c>
      <c r="C129" s="38">
        <v>0.88</v>
      </c>
      <c r="D129" s="38">
        <v>0.96</v>
      </c>
      <c r="E129" s="31">
        <v>0.77</v>
      </c>
      <c r="F129" s="55">
        <v>0.17</v>
      </c>
      <c r="G129" s="38">
        <v>0.16</v>
      </c>
      <c r="H129" s="31">
        <v>0.32</v>
      </c>
      <c r="I129" s="59">
        <v>0.26</v>
      </c>
      <c r="J129" s="59">
        <v>1.25</v>
      </c>
      <c r="L129" s="95"/>
      <c r="M129" s="95"/>
      <c r="N129" s="51">
        <f t="shared" si="3"/>
        <v>44012</v>
      </c>
      <c r="O129" s="52">
        <f t="shared" si="4"/>
        <v>0.78374999999999995</v>
      </c>
      <c r="P129" s="52">
        <f t="shared" si="5"/>
        <v>1.62</v>
      </c>
    </row>
    <row r="130" spans="1:16" ht="15" customHeight="1" x14ac:dyDescent="0.25">
      <c r="A130" s="58">
        <v>44013</v>
      </c>
      <c r="B130" s="38">
        <v>0.73</v>
      </c>
      <c r="C130" s="38">
        <v>0.88</v>
      </c>
      <c r="D130" s="38">
        <v>0.97</v>
      </c>
      <c r="E130" s="31">
        <v>0.78</v>
      </c>
      <c r="F130" s="55">
        <v>0.16</v>
      </c>
      <c r="G130" s="38">
        <v>0.16</v>
      </c>
      <c r="H130" s="31">
        <v>0.33</v>
      </c>
      <c r="I130" s="59">
        <v>0.24</v>
      </c>
      <c r="J130" s="59">
        <v>1.55</v>
      </c>
      <c r="L130" s="95"/>
      <c r="M130" s="95"/>
      <c r="N130" s="51"/>
      <c r="O130" s="52"/>
      <c r="P130" s="52"/>
    </row>
    <row r="131" spans="1:16" ht="15" customHeight="1" x14ac:dyDescent="0.25">
      <c r="A131" s="58">
        <v>44014</v>
      </c>
      <c r="B131" s="38">
        <v>0.73</v>
      </c>
      <c r="C131" s="38">
        <v>0.86</v>
      </c>
      <c r="D131" s="38">
        <v>0.96</v>
      </c>
      <c r="E131" s="31">
        <v>0.77</v>
      </c>
      <c r="F131" s="55">
        <v>0.16</v>
      </c>
      <c r="G131" s="38">
        <v>0.16</v>
      </c>
      <c r="H131" s="31">
        <v>0.33</v>
      </c>
      <c r="I131" s="59">
        <v>0.25</v>
      </c>
      <c r="J131" s="59">
        <v>1.55</v>
      </c>
      <c r="L131" s="95"/>
      <c r="M131" s="95"/>
      <c r="N131" s="51"/>
      <c r="O131" s="52"/>
      <c r="P131" s="52"/>
    </row>
    <row r="132" spans="1:16" ht="15" customHeight="1" x14ac:dyDescent="0.25">
      <c r="A132" s="58">
        <v>44015</v>
      </c>
      <c r="B132" s="38">
        <v>0.75</v>
      </c>
      <c r="C132" s="38">
        <v>0.87</v>
      </c>
      <c r="D132" s="38">
        <v>0.96</v>
      </c>
      <c r="E132" s="31">
        <v>0.79</v>
      </c>
      <c r="F132" s="55">
        <v>0.17</v>
      </c>
      <c r="G132" s="38">
        <v>0.17</v>
      </c>
      <c r="H132" s="31">
        <v>0.35</v>
      </c>
      <c r="I132" s="59">
        <v>0.25</v>
      </c>
      <c r="J132" s="59">
        <v>1.1399999999999999</v>
      </c>
      <c r="L132" s="95"/>
      <c r="M132" s="95"/>
      <c r="N132" s="51"/>
      <c r="O132" s="52"/>
      <c r="P132" s="52"/>
    </row>
    <row r="133" spans="1:16" ht="15" customHeight="1" x14ac:dyDescent="0.25">
      <c r="A133" s="39">
        <v>44016</v>
      </c>
      <c r="B133" s="96">
        <v>0.82</v>
      </c>
      <c r="C133" s="96">
        <v>0.95</v>
      </c>
      <c r="D133" s="96">
        <v>1.01</v>
      </c>
      <c r="E133" s="96">
        <v>0.84</v>
      </c>
      <c r="F133" s="23">
        <v>0.17</v>
      </c>
      <c r="G133" s="97">
        <v>0.18</v>
      </c>
      <c r="H133" s="98">
        <v>0.39</v>
      </c>
      <c r="I133" s="99">
        <v>0.28999999999999998</v>
      </c>
      <c r="J133" s="100">
        <v>1.78</v>
      </c>
      <c r="L133" s="95"/>
      <c r="M133" s="95"/>
      <c r="N133" s="51"/>
      <c r="O133" s="52"/>
      <c r="P133" s="52"/>
    </row>
    <row r="134" spans="1:16" ht="15" customHeight="1" x14ac:dyDescent="0.25">
      <c r="A134" s="25">
        <v>44017</v>
      </c>
      <c r="B134" s="101">
        <v>0.84</v>
      </c>
      <c r="C134" s="101">
        <v>0.98</v>
      </c>
      <c r="D134" s="101">
        <v>1.05</v>
      </c>
      <c r="E134" s="101">
        <v>0.87</v>
      </c>
      <c r="F134" s="23">
        <v>0.18</v>
      </c>
      <c r="G134" s="102">
        <v>0.21</v>
      </c>
      <c r="H134" s="103">
        <v>0.4</v>
      </c>
      <c r="I134" s="104">
        <v>0.32</v>
      </c>
      <c r="J134" s="105">
        <v>1.76</v>
      </c>
      <c r="L134" s="95"/>
      <c r="M134" s="95"/>
      <c r="N134" s="51"/>
      <c r="O134" s="52"/>
      <c r="P134" s="52"/>
    </row>
    <row r="135" spans="1:16" ht="15" customHeight="1" x14ac:dyDescent="0.25">
      <c r="A135" s="58">
        <v>44018</v>
      </c>
      <c r="B135" s="38">
        <v>0.79</v>
      </c>
      <c r="C135" s="38">
        <v>0.93</v>
      </c>
      <c r="D135" s="38">
        <v>0.97</v>
      </c>
      <c r="E135" s="31">
        <v>0.83</v>
      </c>
      <c r="F135" s="55">
        <v>0.19</v>
      </c>
      <c r="G135" s="38">
        <v>0.19</v>
      </c>
      <c r="H135" s="31">
        <v>0.37</v>
      </c>
      <c r="I135" s="59">
        <v>0.28999999999999998</v>
      </c>
      <c r="J135" s="59">
        <v>1.38</v>
      </c>
      <c r="L135" s="95"/>
      <c r="M135" s="95"/>
      <c r="N135" s="51"/>
      <c r="O135" s="52"/>
      <c r="P135" s="52"/>
    </row>
    <row r="136" spans="1:16" ht="15" customHeight="1" x14ac:dyDescent="0.25">
      <c r="A136" s="58">
        <v>44019</v>
      </c>
      <c r="B136" s="38">
        <v>0.76</v>
      </c>
      <c r="C136" s="38">
        <v>0.91</v>
      </c>
      <c r="D136" s="38">
        <v>0.97</v>
      </c>
      <c r="E136" s="31">
        <v>0.8</v>
      </c>
      <c r="F136" s="55">
        <v>0.19</v>
      </c>
      <c r="G136" s="38">
        <v>0.19</v>
      </c>
      <c r="H136" s="31">
        <v>0.37</v>
      </c>
      <c r="I136" s="59">
        <v>0.28999999999999998</v>
      </c>
      <c r="J136" s="59">
        <v>1.0900000000000001</v>
      </c>
      <c r="L136" s="95"/>
      <c r="M136" s="95"/>
      <c r="N136" s="51"/>
      <c r="O136" s="52"/>
      <c r="P136" s="52"/>
    </row>
    <row r="137" spans="1:16" ht="15" customHeight="1" x14ac:dyDescent="0.25">
      <c r="A137" s="58">
        <v>44020</v>
      </c>
      <c r="B137" s="38">
        <v>0.75</v>
      </c>
      <c r="C137" s="38">
        <v>0.89</v>
      </c>
      <c r="D137" s="38">
        <v>0.97</v>
      </c>
      <c r="E137" s="31">
        <v>0.79</v>
      </c>
      <c r="F137" s="55">
        <v>0.2</v>
      </c>
      <c r="G137" s="38">
        <v>0.19</v>
      </c>
      <c r="H137" s="31">
        <v>0.36</v>
      </c>
      <c r="I137" s="59">
        <v>0.28000000000000003</v>
      </c>
      <c r="J137" s="59">
        <v>1</v>
      </c>
      <c r="L137" s="95"/>
      <c r="M137" s="95"/>
      <c r="N137" s="106"/>
    </row>
    <row r="138" spans="1:16" ht="15" customHeight="1" x14ac:dyDescent="0.25">
      <c r="A138" s="58">
        <v>44021</v>
      </c>
      <c r="B138" s="38">
        <v>0.76</v>
      </c>
      <c r="C138" s="38">
        <v>0.89</v>
      </c>
      <c r="D138" s="38">
        <v>0.96</v>
      </c>
      <c r="E138" s="31">
        <v>0.8</v>
      </c>
      <c r="F138" s="55">
        <v>0.21</v>
      </c>
      <c r="G138" s="38">
        <v>0.19</v>
      </c>
      <c r="H138" s="31">
        <v>0.37</v>
      </c>
      <c r="I138" s="59">
        <v>0.28000000000000003</v>
      </c>
      <c r="J138" s="59">
        <v>1.1200000000000001</v>
      </c>
      <c r="L138" s="95"/>
      <c r="M138" s="95"/>
      <c r="N138" s="106"/>
    </row>
    <row r="139" spans="1:16" ht="15" customHeight="1" x14ac:dyDescent="0.25">
      <c r="A139" s="58">
        <v>44022</v>
      </c>
      <c r="B139" s="38">
        <v>0.83</v>
      </c>
      <c r="C139" s="38">
        <v>0.93</v>
      </c>
      <c r="D139" s="38">
        <v>0.96</v>
      </c>
      <c r="E139" s="31">
        <v>0.86</v>
      </c>
      <c r="F139" s="55">
        <v>0.21</v>
      </c>
      <c r="G139" s="38">
        <v>0.21</v>
      </c>
      <c r="H139" s="31">
        <v>0.39</v>
      </c>
      <c r="I139" s="59">
        <v>0.3</v>
      </c>
      <c r="J139" s="59">
        <v>1.33</v>
      </c>
      <c r="L139" s="95"/>
      <c r="M139" s="95"/>
      <c r="N139" s="106"/>
    </row>
    <row r="140" spans="1:16" ht="15" customHeight="1" x14ac:dyDescent="0.25">
      <c r="A140" s="39">
        <v>44023</v>
      </c>
      <c r="B140" s="96">
        <v>0.9</v>
      </c>
      <c r="C140" s="96">
        <v>1.01</v>
      </c>
      <c r="D140" s="96">
        <v>1.04</v>
      </c>
      <c r="E140" s="96">
        <v>0.93</v>
      </c>
      <c r="F140" s="23">
        <v>0.22</v>
      </c>
      <c r="G140" s="97">
        <v>0.24</v>
      </c>
      <c r="H140" s="98">
        <v>0.45</v>
      </c>
      <c r="I140" s="99">
        <v>0.34</v>
      </c>
      <c r="J140" s="100">
        <v>2.3199999999999998</v>
      </c>
      <c r="L140" s="95"/>
      <c r="M140" s="95"/>
      <c r="N140" s="106"/>
    </row>
    <row r="141" spans="1:16" ht="15" customHeight="1" x14ac:dyDescent="0.25">
      <c r="A141" s="25">
        <v>44024</v>
      </c>
      <c r="B141" s="101">
        <v>0.95</v>
      </c>
      <c r="C141" s="101">
        <v>1.08</v>
      </c>
      <c r="D141" s="101">
        <v>1.1100000000000001</v>
      </c>
      <c r="E141" s="101">
        <v>0.99</v>
      </c>
      <c r="F141" s="23">
        <v>0.22</v>
      </c>
      <c r="G141" s="102">
        <v>0.24</v>
      </c>
      <c r="H141" s="103">
        <v>0.45</v>
      </c>
      <c r="I141" s="104">
        <v>0.37</v>
      </c>
      <c r="J141" s="105">
        <v>2.5299999999999998</v>
      </c>
      <c r="L141" s="95"/>
      <c r="M141" s="95"/>
      <c r="N141" s="106"/>
    </row>
    <row r="142" spans="1:16" ht="15" customHeight="1" x14ac:dyDescent="0.25">
      <c r="A142" s="58">
        <v>44025</v>
      </c>
      <c r="B142" s="38">
        <v>0.8</v>
      </c>
      <c r="C142" s="38">
        <v>0.94</v>
      </c>
      <c r="D142" s="38">
        <v>0.98</v>
      </c>
      <c r="E142" s="31">
        <v>0.84</v>
      </c>
      <c r="F142" s="55">
        <v>0.23</v>
      </c>
      <c r="G142" s="38">
        <v>0.21</v>
      </c>
      <c r="H142" s="31">
        <v>0.41</v>
      </c>
      <c r="I142" s="59">
        <v>0.31</v>
      </c>
      <c r="J142" s="59">
        <v>1.1000000000000001</v>
      </c>
      <c r="L142" s="95"/>
      <c r="M142" s="95"/>
      <c r="N142" s="106"/>
    </row>
    <row r="143" spans="1:16" ht="15" customHeight="1" x14ac:dyDescent="0.25">
      <c r="A143" s="58">
        <v>44026</v>
      </c>
      <c r="B143" s="38">
        <v>0.79</v>
      </c>
      <c r="C143" s="38">
        <v>0.93</v>
      </c>
      <c r="D143" s="38">
        <v>0.98</v>
      </c>
      <c r="E143" s="31">
        <v>0.83</v>
      </c>
      <c r="F143" s="55">
        <v>0.23</v>
      </c>
      <c r="G143" s="38">
        <v>0.2</v>
      </c>
      <c r="H143" s="31">
        <v>0.4</v>
      </c>
      <c r="I143" s="59">
        <v>0.32</v>
      </c>
      <c r="J143" s="59">
        <v>1.25</v>
      </c>
      <c r="L143" s="95"/>
      <c r="M143" s="95"/>
      <c r="N143" s="106"/>
    </row>
    <row r="144" spans="1:16" ht="15" customHeight="1" x14ac:dyDescent="0.25">
      <c r="A144" s="58">
        <v>44027</v>
      </c>
      <c r="B144" s="38">
        <v>0.79</v>
      </c>
      <c r="C144" s="38">
        <v>0.93</v>
      </c>
      <c r="D144" s="38">
        <v>0.98</v>
      </c>
      <c r="E144" s="31">
        <v>0.83</v>
      </c>
      <c r="F144" s="55">
        <v>0.24</v>
      </c>
      <c r="G144" s="38">
        <v>0.21</v>
      </c>
      <c r="H144" s="31">
        <v>0.4</v>
      </c>
      <c r="I144" s="59">
        <v>0.31</v>
      </c>
      <c r="J144" s="59">
        <v>1.27</v>
      </c>
      <c r="L144" s="95"/>
      <c r="M144" s="95"/>
      <c r="N144" s="106"/>
    </row>
    <row r="145" spans="1:14" ht="15" customHeight="1" x14ac:dyDescent="0.25">
      <c r="A145" s="58">
        <v>44028</v>
      </c>
      <c r="B145" s="38">
        <v>0.81</v>
      </c>
      <c r="C145" s="38">
        <v>0.92</v>
      </c>
      <c r="D145" s="38">
        <v>0.98</v>
      </c>
      <c r="E145" s="31">
        <v>0.85</v>
      </c>
      <c r="F145" s="55">
        <v>0.25</v>
      </c>
      <c r="G145" s="38">
        <v>0.21</v>
      </c>
      <c r="H145" s="31">
        <v>0.42</v>
      </c>
      <c r="I145" s="59">
        <v>0.32</v>
      </c>
      <c r="J145" s="59">
        <v>1.64</v>
      </c>
      <c r="L145" s="95"/>
      <c r="M145" s="95"/>
      <c r="N145" s="106"/>
    </row>
    <row r="146" spans="1:14" ht="15" customHeight="1" x14ac:dyDescent="0.25">
      <c r="A146" s="58">
        <v>44029</v>
      </c>
      <c r="B146" s="38">
        <v>0.86</v>
      </c>
      <c r="C146" s="38">
        <v>0.94</v>
      </c>
      <c r="D146" s="38">
        <v>0.97</v>
      </c>
      <c r="E146" s="31">
        <v>0.89</v>
      </c>
      <c r="F146" s="55">
        <v>0.25</v>
      </c>
      <c r="G146" s="38">
        <v>0.24</v>
      </c>
      <c r="H146" s="31">
        <v>0.44</v>
      </c>
      <c r="I146" s="59">
        <v>0.33</v>
      </c>
      <c r="J146" s="59">
        <v>1.34</v>
      </c>
      <c r="L146" s="95"/>
      <c r="M146" s="95"/>
      <c r="N146" s="106"/>
    </row>
    <row r="147" spans="1:14" ht="15" customHeight="1" x14ac:dyDescent="0.25">
      <c r="A147" s="39">
        <v>44030</v>
      </c>
      <c r="B147" s="96">
        <v>0.91</v>
      </c>
      <c r="C147" s="96">
        <v>1.03</v>
      </c>
      <c r="D147" s="96">
        <v>1.04</v>
      </c>
      <c r="E147" s="96">
        <v>0.94</v>
      </c>
      <c r="F147" s="23">
        <v>0.26</v>
      </c>
      <c r="G147" s="97">
        <v>0.28999999999999998</v>
      </c>
      <c r="H147" s="98">
        <v>0.5</v>
      </c>
      <c r="I147" s="99">
        <v>0.37</v>
      </c>
      <c r="J147" s="100">
        <v>1.86</v>
      </c>
      <c r="L147" s="95"/>
      <c r="M147" s="95"/>
      <c r="N147" s="106"/>
    </row>
    <row r="148" spans="1:14" ht="15" customHeight="1" x14ac:dyDescent="0.25">
      <c r="A148" s="25">
        <v>44031</v>
      </c>
      <c r="B148" s="101">
        <v>0.95</v>
      </c>
      <c r="C148" s="101" t="s">
        <v>166</v>
      </c>
      <c r="D148" s="101">
        <v>1.1100000000000001</v>
      </c>
      <c r="E148" s="101">
        <v>0.98</v>
      </c>
      <c r="F148" s="23">
        <v>0.26</v>
      </c>
      <c r="G148" s="102">
        <v>0.24</v>
      </c>
      <c r="H148" s="103">
        <v>0.43</v>
      </c>
      <c r="I148" s="104">
        <v>0.41</v>
      </c>
      <c r="J148" s="105">
        <v>1.95</v>
      </c>
      <c r="L148" s="95"/>
      <c r="M148" s="95"/>
      <c r="N148" s="106"/>
    </row>
    <row r="149" spans="1:14" ht="15" customHeight="1" x14ac:dyDescent="0.25">
      <c r="A149" s="58">
        <v>44032</v>
      </c>
      <c r="B149" s="38">
        <v>0.85</v>
      </c>
      <c r="C149" s="38">
        <v>0.97</v>
      </c>
      <c r="D149" s="38">
        <v>0.99</v>
      </c>
      <c r="E149" s="31">
        <v>0.88</v>
      </c>
      <c r="F149" s="55">
        <v>0.27</v>
      </c>
      <c r="G149" s="38">
        <v>0.23</v>
      </c>
      <c r="H149" s="31">
        <v>0.45</v>
      </c>
      <c r="I149" s="59">
        <v>0.33</v>
      </c>
      <c r="J149" s="59">
        <v>1.44</v>
      </c>
      <c r="L149" s="95"/>
      <c r="M149" s="95"/>
      <c r="N149" s="106"/>
    </row>
    <row r="150" spans="1:14" ht="15" customHeight="1" x14ac:dyDescent="0.25">
      <c r="A150" s="58">
        <v>44033</v>
      </c>
      <c r="B150" s="38">
        <v>0.83</v>
      </c>
      <c r="C150" s="38">
        <v>0.95</v>
      </c>
      <c r="D150" s="38">
        <v>0.98</v>
      </c>
      <c r="E150" s="31">
        <v>0.87</v>
      </c>
      <c r="F150" s="55">
        <v>0.27</v>
      </c>
      <c r="G150" s="38">
        <v>0.23</v>
      </c>
      <c r="H150" s="31">
        <v>0.45</v>
      </c>
      <c r="I150" s="59">
        <v>0.34</v>
      </c>
      <c r="J150" s="59">
        <v>1.33</v>
      </c>
      <c r="L150" s="95"/>
      <c r="M150" s="95"/>
      <c r="N150" s="106"/>
    </row>
    <row r="151" spans="1:14" ht="15" customHeight="1" x14ac:dyDescent="0.25">
      <c r="A151" s="58">
        <v>44034</v>
      </c>
      <c r="B151" s="38">
        <v>0.82</v>
      </c>
      <c r="C151" s="38">
        <v>0.94</v>
      </c>
      <c r="D151" s="38">
        <v>0.98</v>
      </c>
      <c r="E151" s="31">
        <v>0.85</v>
      </c>
      <c r="F151" s="55">
        <v>0.27</v>
      </c>
      <c r="G151" s="38">
        <v>0.24</v>
      </c>
      <c r="H151" s="31">
        <v>0.46</v>
      </c>
      <c r="I151" s="59">
        <v>0.32</v>
      </c>
      <c r="J151" s="59">
        <v>1.51</v>
      </c>
      <c r="L151" s="95"/>
      <c r="M151" s="95"/>
      <c r="N151" s="106"/>
    </row>
    <row r="152" spans="1:14" ht="15" customHeight="1" x14ac:dyDescent="0.25">
      <c r="A152" s="58">
        <v>44035</v>
      </c>
      <c r="B152" s="38">
        <v>0.81</v>
      </c>
      <c r="C152" s="38">
        <v>0.91</v>
      </c>
      <c r="D152" s="38">
        <v>0.95</v>
      </c>
      <c r="E152" s="31">
        <v>0.84</v>
      </c>
      <c r="F152" s="55">
        <v>0.28000000000000003</v>
      </c>
      <c r="G152" s="38">
        <v>0.25</v>
      </c>
      <c r="H152" s="31">
        <v>0.49</v>
      </c>
      <c r="I152" s="59">
        <v>0.33</v>
      </c>
      <c r="J152" s="59">
        <v>1.37</v>
      </c>
      <c r="L152" s="52"/>
      <c r="M152" s="52"/>
      <c r="N152" s="106"/>
    </row>
    <row r="153" spans="1:14" ht="15" customHeight="1" x14ac:dyDescent="0.25">
      <c r="A153" s="58">
        <v>44036</v>
      </c>
      <c r="B153" s="38">
        <v>0.88</v>
      </c>
      <c r="C153" s="38">
        <v>0.96</v>
      </c>
      <c r="D153" s="38">
        <v>0.97</v>
      </c>
      <c r="E153" s="31">
        <v>0.9</v>
      </c>
      <c r="F153" s="55">
        <v>0.28000000000000003</v>
      </c>
      <c r="G153" s="38">
        <v>0.25</v>
      </c>
      <c r="H153" s="31">
        <v>0.49</v>
      </c>
      <c r="I153" s="59">
        <v>0.35</v>
      </c>
      <c r="J153" s="59">
        <v>1.3</v>
      </c>
    </row>
    <row r="154" spans="1:14" ht="15" customHeight="1" x14ac:dyDescent="0.25">
      <c r="A154" s="39">
        <v>44037</v>
      </c>
      <c r="B154" s="96">
        <v>0.9</v>
      </c>
      <c r="C154" s="96">
        <v>1.02</v>
      </c>
      <c r="D154" s="96">
        <v>1.05</v>
      </c>
      <c r="E154" s="96">
        <v>0.92</v>
      </c>
      <c r="F154" s="23">
        <v>0.28000000000000003</v>
      </c>
      <c r="G154" s="97">
        <v>0.28000000000000003</v>
      </c>
      <c r="H154" s="98">
        <v>0.51</v>
      </c>
      <c r="I154" s="99">
        <v>0.38</v>
      </c>
      <c r="J154" s="100">
        <v>1.1599999999999999</v>
      </c>
    </row>
    <row r="155" spans="1:14" ht="15" customHeight="1" x14ac:dyDescent="0.25">
      <c r="A155" s="25">
        <v>44038</v>
      </c>
      <c r="B155" s="101">
        <v>0.96</v>
      </c>
      <c r="C155" s="101">
        <v>1.1100000000000001</v>
      </c>
      <c r="D155" s="101">
        <v>1.1200000000000001</v>
      </c>
      <c r="E155" s="101">
        <v>1</v>
      </c>
      <c r="F155" s="23">
        <v>0.28999999999999998</v>
      </c>
      <c r="G155" s="102">
        <v>0.28000000000000003</v>
      </c>
      <c r="H155" s="103">
        <v>0.5</v>
      </c>
      <c r="I155" s="104">
        <v>0.44</v>
      </c>
      <c r="J155" s="105">
        <v>2.0699999999999998</v>
      </c>
    </row>
    <row r="156" spans="1:14" ht="15" customHeight="1" x14ac:dyDescent="0.25">
      <c r="A156" s="58">
        <v>44039</v>
      </c>
      <c r="B156" s="38">
        <v>0.8</v>
      </c>
      <c r="C156" s="38">
        <v>0.93</v>
      </c>
      <c r="D156" s="38">
        <v>0.96</v>
      </c>
      <c r="E156" s="31">
        <v>0.83</v>
      </c>
      <c r="F156" s="55">
        <v>0.28999999999999998</v>
      </c>
      <c r="G156" s="38">
        <v>0.24</v>
      </c>
      <c r="H156" s="31">
        <v>0.46</v>
      </c>
      <c r="I156" s="59">
        <v>0.31</v>
      </c>
      <c r="J156" s="59">
        <v>0.66</v>
      </c>
    </row>
    <row r="157" spans="1:14" ht="15" customHeight="1" x14ac:dyDescent="0.25">
      <c r="A157" s="58">
        <v>44040</v>
      </c>
      <c r="B157" s="38">
        <v>0.82</v>
      </c>
      <c r="C157" s="38">
        <v>0.95</v>
      </c>
      <c r="D157" s="38">
        <v>0.97</v>
      </c>
      <c r="E157" s="31">
        <v>0.86</v>
      </c>
      <c r="F157" s="55">
        <v>0.28999999999999998</v>
      </c>
      <c r="G157" s="38">
        <v>0.25</v>
      </c>
      <c r="H157" s="31">
        <v>0.5</v>
      </c>
      <c r="I157" s="59">
        <v>0.37</v>
      </c>
      <c r="J157" s="59">
        <v>1.1399999999999999</v>
      </c>
    </row>
    <row r="158" spans="1:14" ht="15" customHeight="1" x14ac:dyDescent="0.25">
      <c r="A158" s="58">
        <v>44041</v>
      </c>
      <c r="B158" s="38">
        <v>0.84</v>
      </c>
      <c r="C158" s="38">
        <v>0.94</v>
      </c>
      <c r="D158" s="38">
        <v>0.96</v>
      </c>
      <c r="E158" s="31">
        <v>0.87</v>
      </c>
      <c r="F158" s="55">
        <v>0.28999999999999998</v>
      </c>
      <c r="G158" s="38">
        <v>0.25</v>
      </c>
      <c r="H158" s="31">
        <v>0.49</v>
      </c>
      <c r="I158" s="59">
        <v>0.35</v>
      </c>
      <c r="J158" s="59">
        <v>1.59</v>
      </c>
    </row>
    <row r="159" spans="1:14" ht="15" customHeight="1" x14ac:dyDescent="0.25">
      <c r="A159" s="58">
        <v>44042</v>
      </c>
      <c r="B159" s="38">
        <v>0.86</v>
      </c>
      <c r="C159" s="38">
        <v>0.94</v>
      </c>
      <c r="D159" s="38">
        <v>0.96</v>
      </c>
      <c r="E159" s="31">
        <v>0.88</v>
      </c>
      <c r="F159" s="55">
        <v>0.28999999999999998</v>
      </c>
      <c r="G159" s="38">
        <v>0.26</v>
      </c>
      <c r="H159" s="31">
        <v>0.49</v>
      </c>
      <c r="I159" s="59">
        <v>0.36</v>
      </c>
      <c r="J159" s="59">
        <v>1.75</v>
      </c>
    </row>
    <row r="160" spans="1:14" ht="15" customHeight="1" x14ac:dyDescent="0.25">
      <c r="A160" s="58">
        <v>44043</v>
      </c>
      <c r="B160" s="38">
        <v>0.92</v>
      </c>
      <c r="C160" s="38">
        <v>0.97</v>
      </c>
      <c r="D160" s="38">
        <v>0.95</v>
      </c>
      <c r="E160" s="31">
        <v>0.93</v>
      </c>
      <c r="F160" s="55">
        <v>0.3</v>
      </c>
      <c r="G160" s="38">
        <v>0.27</v>
      </c>
      <c r="H160" s="31">
        <v>0.5</v>
      </c>
      <c r="I160" s="59">
        <v>0.37</v>
      </c>
      <c r="J160" s="59">
        <v>1.24</v>
      </c>
    </row>
    <row r="161" spans="1:14" ht="15" customHeight="1" x14ac:dyDescent="0.25">
      <c r="A161" s="39">
        <v>44044</v>
      </c>
      <c r="B161" s="96">
        <v>0.97</v>
      </c>
      <c r="C161" s="96">
        <v>1.07</v>
      </c>
      <c r="D161" s="96">
        <v>1.06</v>
      </c>
      <c r="E161" s="96">
        <v>0.99</v>
      </c>
      <c r="F161" s="23">
        <v>0.31</v>
      </c>
      <c r="G161" s="97">
        <v>0.32</v>
      </c>
      <c r="H161" s="98">
        <v>0.54</v>
      </c>
      <c r="I161" s="99">
        <v>0.42</v>
      </c>
      <c r="J161" s="100">
        <v>1.89</v>
      </c>
    </row>
    <row r="162" spans="1:14" ht="15" customHeight="1" x14ac:dyDescent="0.25">
      <c r="A162" s="25">
        <v>44045</v>
      </c>
      <c r="B162" s="101">
        <v>0.99</v>
      </c>
      <c r="C162" s="101">
        <v>1.1399999999999999</v>
      </c>
      <c r="D162" s="101">
        <v>1.1399999999999999</v>
      </c>
      <c r="E162" s="101">
        <v>1.03</v>
      </c>
      <c r="F162" s="23">
        <v>0.31</v>
      </c>
      <c r="G162" s="102">
        <v>0.28999999999999998</v>
      </c>
      <c r="H162" s="103">
        <v>0.54</v>
      </c>
      <c r="I162" s="104">
        <v>0.47</v>
      </c>
      <c r="J162" s="105">
        <v>1.88</v>
      </c>
    </row>
    <row r="163" spans="1:14" ht="15" customHeight="1" x14ac:dyDescent="0.25">
      <c r="A163" s="58">
        <v>44046</v>
      </c>
      <c r="B163" s="38">
        <v>0.88</v>
      </c>
      <c r="C163" s="38">
        <v>0.98</v>
      </c>
      <c r="D163" s="38">
        <v>0.97</v>
      </c>
      <c r="E163" s="31">
        <v>0.9</v>
      </c>
      <c r="F163" s="55">
        <v>0.32</v>
      </c>
      <c r="G163" s="38">
        <v>0.27</v>
      </c>
      <c r="H163" s="31">
        <v>0.51</v>
      </c>
      <c r="I163" s="59">
        <v>0.37</v>
      </c>
      <c r="J163" s="59">
        <v>1.25</v>
      </c>
    </row>
    <row r="164" spans="1:14" ht="15" customHeight="1" x14ac:dyDescent="0.25">
      <c r="A164" s="58">
        <v>44047</v>
      </c>
      <c r="B164" s="38">
        <v>0.83</v>
      </c>
      <c r="C164" s="38">
        <v>0.95</v>
      </c>
      <c r="D164" s="38">
        <v>0.98</v>
      </c>
      <c r="E164" s="31">
        <v>0.87</v>
      </c>
      <c r="F164" s="55">
        <v>0.32</v>
      </c>
      <c r="G164" s="38">
        <v>0.27</v>
      </c>
      <c r="H164" s="31">
        <v>0.5</v>
      </c>
      <c r="I164" s="59">
        <v>0.37</v>
      </c>
      <c r="J164" s="59">
        <v>1.05</v>
      </c>
      <c r="L164" s="52"/>
      <c r="M164" s="52"/>
      <c r="N164" s="106"/>
    </row>
    <row r="165" spans="1:14" ht="15" customHeight="1" x14ac:dyDescent="0.25">
      <c r="A165" s="58">
        <v>44048</v>
      </c>
      <c r="B165" s="38">
        <v>0.84</v>
      </c>
      <c r="C165" s="38">
        <v>0.96</v>
      </c>
      <c r="D165" s="38">
        <v>0.98</v>
      </c>
      <c r="E165" s="31">
        <v>0.87</v>
      </c>
      <c r="F165" s="55">
        <v>0.33</v>
      </c>
      <c r="G165" s="38">
        <v>0.28000000000000003</v>
      </c>
      <c r="H165" s="31">
        <v>0.51</v>
      </c>
      <c r="I165" s="59">
        <v>0.37</v>
      </c>
      <c r="J165" s="59">
        <v>1.2</v>
      </c>
      <c r="L165" s="52"/>
      <c r="M165" s="52"/>
      <c r="N165" s="106"/>
    </row>
    <row r="166" spans="1:14" ht="15" customHeight="1" x14ac:dyDescent="0.25">
      <c r="A166" s="58">
        <v>44049</v>
      </c>
      <c r="B166" s="38">
        <v>0.85</v>
      </c>
      <c r="C166" s="38">
        <v>0.93</v>
      </c>
      <c r="D166" s="38">
        <v>0.96</v>
      </c>
      <c r="E166" s="31">
        <v>0.88</v>
      </c>
      <c r="F166" s="55">
        <v>0.33</v>
      </c>
      <c r="G166" s="38">
        <v>0.27</v>
      </c>
      <c r="H166" s="31">
        <v>0.49</v>
      </c>
      <c r="I166" s="59">
        <v>0.37</v>
      </c>
      <c r="J166" s="59">
        <v>1.57</v>
      </c>
      <c r="L166" s="52"/>
      <c r="M166" s="52"/>
      <c r="N166" s="106"/>
    </row>
    <row r="167" spans="1:14" ht="15" customHeight="1" x14ac:dyDescent="0.25">
      <c r="A167" s="58">
        <v>44050</v>
      </c>
      <c r="B167" s="38">
        <v>0.89</v>
      </c>
      <c r="C167" s="38">
        <v>0.96</v>
      </c>
      <c r="D167" s="38">
        <v>0.96</v>
      </c>
      <c r="E167" s="31">
        <v>0.91</v>
      </c>
      <c r="F167" s="55">
        <v>0.33</v>
      </c>
      <c r="G167" s="38">
        <v>0.28000000000000003</v>
      </c>
      <c r="H167" s="31">
        <v>0.5</v>
      </c>
      <c r="I167" s="59">
        <v>0.37</v>
      </c>
      <c r="J167" s="59">
        <v>1.26</v>
      </c>
      <c r="L167" s="52"/>
      <c r="M167" s="52"/>
      <c r="N167" s="106"/>
    </row>
    <row r="168" spans="1:14" ht="15" customHeight="1" x14ac:dyDescent="0.25">
      <c r="A168" s="39">
        <v>44051</v>
      </c>
      <c r="B168" s="96">
        <v>0.98</v>
      </c>
      <c r="C168" s="96">
        <v>1.08</v>
      </c>
      <c r="D168" s="96">
        <v>1.08</v>
      </c>
      <c r="E168" s="96">
        <v>1.01</v>
      </c>
      <c r="F168" s="23">
        <v>0.34</v>
      </c>
      <c r="G168" s="97">
        <v>0.32</v>
      </c>
      <c r="H168" s="98">
        <v>0.54</v>
      </c>
      <c r="I168" s="99">
        <v>0.45</v>
      </c>
      <c r="J168" s="100">
        <v>2.02</v>
      </c>
      <c r="L168" s="52"/>
      <c r="M168" s="52"/>
      <c r="N168" s="106"/>
    </row>
    <row r="169" spans="1:14" ht="15" customHeight="1" x14ac:dyDescent="0.25">
      <c r="A169" s="25">
        <v>44052</v>
      </c>
      <c r="B169" s="101">
        <v>1.01</v>
      </c>
      <c r="C169" s="101">
        <v>1.1499999999999999</v>
      </c>
      <c r="D169" s="101">
        <v>1.1599999999999999</v>
      </c>
      <c r="E169" s="101">
        <v>1.05</v>
      </c>
      <c r="F169" s="23">
        <v>0.34</v>
      </c>
      <c r="G169" s="102">
        <v>0.31</v>
      </c>
      <c r="H169" s="103">
        <v>0.51</v>
      </c>
      <c r="I169" s="104">
        <v>0.49</v>
      </c>
      <c r="J169" s="105">
        <v>1.89</v>
      </c>
      <c r="L169" s="52"/>
      <c r="M169" s="52"/>
      <c r="N169" s="106"/>
    </row>
    <row r="170" spans="1:14" ht="15" customHeight="1" x14ac:dyDescent="0.25">
      <c r="A170" s="58">
        <v>44053</v>
      </c>
      <c r="B170" s="38">
        <v>0.9</v>
      </c>
      <c r="C170" s="38">
        <v>1</v>
      </c>
      <c r="D170" s="38">
        <v>1</v>
      </c>
      <c r="E170" s="31">
        <v>0.93</v>
      </c>
      <c r="F170" s="55">
        <v>0.35</v>
      </c>
      <c r="G170" s="38">
        <v>0.28000000000000003</v>
      </c>
      <c r="H170" s="31">
        <v>0.53</v>
      </c>
      <c r="I170" s="59">
        <v>0.39</v>
      </c>
      <c r="J170" s="59">
        <v>1.22</v>
      </c>
      <c r="L170" s="52"/>
      <c r="M170" s="52"/>
      <c r="N170" s="106"/>
    </row>
    <row r="171" spans="1:14" ht="15" customHeight="1" x14ac:dyDescent="0.25">
      <c r="A171" s="58">
        <v>44054</v>
      </c>
      <c r="B171" s="38">
        <v>0.86</v>
      </c>
      <c r="C171" s="38">
        <v>0.97</v>
      </c>
      <c r="D171" s="38">
        <v>0.99</v>
      </c>
      <c r="E171" s="31">
        <v>0.89</v>
      </c>
      <c r="F171" s="55">
        <v>0.34</v>
      </c>
      <c r="G171" s="38">
        <v>0.28000000000000003</v>
      </c>
      <c r="H171" s="31">
        <v>0.49</v>
      </c>
      <c r="I171" s="59">
        <v>0.4</v>
      </c>
      <c r="J171" s="59">
        <v>1.19</v>
      </c>
      <c r="L171" s="52"/>
      <c r="M171" s="52"/>
      <c r="N171" s="106"/>
    </row>
    <row r="172" spans="1:14" ht="15" customHeight="1" x14ac:dyDescent="0.25">
      <c r="A172" s="58">
        <v>44055</v>
      </c>
      <c r="B172" s="38">
        <v>0.86</v>
      </c>
      <c r="C172" s="38">
        <v>0.97</v>
      </c>
      <c r="D172" s="38">
        <v>0.99</v>
      </c>
      <c r="E172" s="31">
        <v>0.89</v>
      </c>
      <c r="F172" s="55">
        <v>0.35</v>
      </c>
      <c r="G172" s="38">
        <v>0.28000000000000003</v>
      </c>
      <c r="H172" s="31">
        <v>0.53</v>
      </c>
      <c r="I172" s="59">
        <v>0.38</v>
      </c>
      <c r="J172" s="59">
        <v>1.29</v>
      </c>
      <c r="L172" s="52"/>
      <c r="M172" s="52"/>
      <c r="N172" s="106"/>
    </row>
    <row r="173" spans="1:14" ht="15" customHeight="1" x14ac:dyDescent="0.25">
      <c r="A173" s="58">
        <v>44056</v>
      </c>
      <c r="B173" s="38">
        <v>0.85</v>
      </c>
      <c r="C173" s="38">
        <v>0.94</v>
      </c>
      <c r="D173" s="38">
        <v>0.98</v>
      </c>
      <c r="E173" s="31">
        <v>0.88</v>
      </c>
      <c r="F173" s="55">
        <v>0.34</v>
      </c>
      <c r="G173" s="38">
        <v>0.26</v>
      </c>
      <c r="H173" s="31">
        <v>0.48</v>
      </c>
      <c r="I173" s="59">
        <v>0.38</v>
      </c>
      <c r="J173" s="59">
        <v>1.25</v>
      </c>
      <c r="L173" s="52"/>
      <c r="M173" s="52"/>
      <c r="N173" s="106"/>
    </row>
    <row r="174" spans="1:14" ht="15" customHeight="1" x14ac:dyDescent="0.25">
      <c r="A174" s="58">
        <v>44057</v>
      </c>
      <c r="B174" s="38">
        <v>0.89</v>
      </c>
      <c r="C174" s="38">
        <v>0.97</v>
      </c>
      <c r="D174" s="38">
        <v>0.98</v>
      </c>
      <c r="E174" s="31">
        <v>0.92</v>
      </c>
      <c r="F174" s="55">
        <v>0.34</v>
      </c>
      <c r="G174" s="38">
        <v>0.28999999999999998</v>
      </c>
      <c r="H174" s="31">
        <v>0.53</v>
      </c>
      <c r="I174" s="59">
        <v>0.39</v>
      </c>
      <c r="J174" s="59">
        <v>0.96</v>
      </c>
      <c r="L174" s="52"/>
      <c r="M174" s="52"/>
      <c r="N174" s="106"/>
    </row>
    <row r="175" spans="1:14" ht="15" customHeight="1" x14ac:dyDescent="0.25">
      <c r="A175" s="39">
        <v>44058</v>
      </c>
      <c r="B175" s="96">
        <v>0.96</v>
      </c>
      <c r="C175" s="96">
        <v>1.07</v>
      </c>
      <c r="D175" s="96">
        <v>1.07</v>
      </c>
      <c r="E175" s="96">
        <v>0.98</v>
      </c>
      <c r="F175" s="23">
        <v>0.33</v>
      </c>
      <c r="G175" s="97">
        <v>0.33</v>
      </c>
      <c r="H175" s="98">
        <v>0.54</v>
      </c>
      <c r="I175" s="99">
        <v>0.46</v>
      </c>
      <c r="J175" s="100">
        <v>1.35</v>
      </c>
      <c r="L175" s="52"/>
      <c r="M175" s="52"/>
      <c r="N175" s="106"/>
    </row>
    <row r="176" spans="1:14" ht="15" customHeight="1" x14ac:dyDescent="0.25">
      <c r="A176" s="25">
        <v>44059</v>
      </c>
      <c r="B176" s="101">
        <v>0.95</v>
      </c>
      <c r="C176" s="101">
        <v>1.1000000000000001</v>
      </c>
      <c r="D176" s="101">
        <v>1.1499999999999999</v>
      </c>
      <c r="E176" s="101">
        <v>0.98</v>
      </c>
      <c r="F176" s="23">
        <v>0.33</v>
      </c>
      <c r="G176" s="102">
        <v>0.32</v>
      </c>
      <c r="H176" s="103">
        <v>0.54</v>
      </c>
      <c r="I176" s="104">
        <v>0.48</v>
      </c>
      <c r="J176" s="105">
        <v>1.32</v>
      </c>
      <c r="L176" s="52"/>
      <c r="M176" s="52"/>
      <c r="N176" s="106"/>
    </row>
    <row r="177" spans="1:14" ht="15" customHeight="1" x14ac:dyDescent="0.25">
      <c r="A177" s="58">
        <v>44060</v>
      </c>
      <c r="B177" s="38">
        <v>0.88</v>
      </c>
      <c r="C177" s="38">
        <v>1</v>
      </c>
      <c r="D177" s="38">
        <v>1</v>
      </c>
      <c r="E177" s="31">
        <v>0.91</v>
      </c>
      <c r="F177" s="55">
        <v>0.33</v>
      </c>
      <c r="G177" s="38">
        <v>0.3</v>
      </c>
      <c r="H177" s="31">
        <v>0.53</v>
      </c>
      <c r="I177" s="59">
        <v>0.41</v>
      </c>
      <c r="J177" s="59">
        <v>1.02</v>
      </c>
      <c r="L177" s="52"/>
      <c r="M177" s="52"/>
      <c r="N177" s="106"/>
    </row>
    <row r="178" spans="1:14" ht="15" customHeight="1" x14ac:dyDescent="0.25">
      <c r="A178" s="58">
        <v>44061</v>
      </c>
      <c r="B178" s="38">
        <v>0.86</v>
      </c>
      <c r="C178" s="38">
        <v>0.98</v>
      </c>
      <c r="D178" s="38">
        <v>0.99</v>
      </c>
      <c r="E178" s="31">
        <v>0.89</v>
      </c>
      <c r="F178" s="55">
        <v>0.33</v>
      </c>
      <c r="G178" s="38">
        <v>0.3</v>
      </c>
      <c r="H178" s="31">
        <v>0.54</v>
      </c>
      <c r="I178" s="59">
        <v>0.43</v>
      </c>
      <c r="J178" s="59">
        <v>1.08</v>
      </c>
      <c r="L178" s="52"/>
      <c r="M178" s="52"/>
      <c r="N178" s="106"/>
    </row>
    <row r="179" spans="1:14" ht="15" customHeight="1" x14ac:dyDescent="0.25">
      <c r="A179" s="58">
        <v>44062</v>
      </c>
      <c r="B179" s="38">
        <v>0.84</v>
      </c>
      <c r="C179" s="38">
        <v>0.95</v>
      </c>
      <c r="D179" s="38">
        <v>0.97</v>
      </c>
      <c r="E179" s="31">
        <v>0.87</v>
      </c>
      <c r="F179" s="55">
        <v>0.33</v>
      </c>
      <c r="G179" s="38">
        <v>0.3</v>
      </c>
      <c r="H179" s="31">
        <v>0.51</v>
      </c>
      <c r="I179" s="59">
        <v>0.39</v>
      </c>
      <c r="J179" s="59">
        <v>0.82</v>
      </c>
      <c r="L179" s="52"/>
      <c r="M179" s="52"/>
      <c r="N179" s="106"/>
    </row>
    <row r="180" spans="1:14" ht="15" customHeight="1" x14ac:dyDescent="0.25">
      <c r="A180" s="58">
        <v>44063</v>
      </c>
      <c r="B180" s="38">
        <v>0.89</v>
      </c>
      <c r="C180" s="38">
        <v>0.98</v>
      </c>
      <c r="D180" s="38">
        <v>0.98</v>
      </c>
      <c r="E180" s="31">
        <v>0.92</v>
      </c>
      <c r="F180" s="55">
        <v>0.34</v>
      </c>
      <c r="G180" s="38">
        <v>0.31</v>
      </c>
      <c r="H180" s="31">
        <v>0.55000000000000004</v>
      </c>
      <c r="I180" s="59">
        <v>0.43</v>
      </c>
      <c r="J180" s="59">
        <v>1.84</v>
      </c>
      <c r="L180" s="52"/>
      <c r="M180" s="52"/>
      <c r="N180" s="106"/>
    </row>
    <row r="181" spans="1:14" ht="15" customHeight="1" x14ac:dyDescent="0.25">
      <c r="A181" s="58">
        <v>44064</v>
      </c>
      <c r="B181" s="38">
        <v>0.89</v>
      </c>
      <c r="C181" s="38">
        <v>0.96</v>
      </c>
      <c r="D181" s="38">
        <v>0.95</v>
      </c>
      <c r="E181" s="31">
        <v>0.91</v>
      </c>
      <c r="F181" s="55">
        <v>0.34</v>
      </c>
      <c r="G181" s="38">
        <v>0.32</v>
      </c>
      <c r="H181" s="31">
        <v>0.54</v>
      </c>
      <c r="I181" s="59">
        <v>0.39</v>
      </c>
      <c r="J181" s="59">
        <v>0.62</v>
      </c>
      <c r="L181" s="52"/>
      <c r="M181" s="52"/>
      <c r="N181" s="106"/>
    </row>
    <row r="182" spans="1:14" ht="15" customHeight="1" x14ac:dyDescent="0.25">
      <c r="A182" s="39">
        <v>44065</v>
      </c>
      <c r="B182" s="96">
        <v>0.97</v>
      </c>
      <c r="C182" s="96">
        <v>1.0900000000000001</v>
      </c>
      <c r="D182" s="96">
        <v>1.08</v>
      </c>
      <c r="E182" s="96">
        <v>0.99</v>
      </c>
      <c r="F182" s="23">
        <v>0.35</v>
      </c>
      <c r="G182" s="97">
        <v>0.36</v>
      </c>
      <c r="H182" s="98">
        <v>0.59</v>
      </c>
      <c r="I182" s="99">
        <v>0.48</v>
      </c>
      <c r="J182" s="100">
        <v>1.43</v>
      </c>
      <c r="L182" s="52"/>
      <c r="M182" s="52"/>
      <c r="N182" s="106"/>
    </row>
    <row r="183" spans="1:14" ht="15" customHeight="1" x14ac:dyDescent="0.25">
      <c r="A183" s="25">
        <v>44066</v>
      </c>
      <c r="B183" s="101">
        <v>0.99</v>
      </c>
      <c r="C183" s="101">
        <v>1.1499999999999999</v>
      </c>
      <c r="D183" s="101">
        <v>1.1599999999999999</v>
      </c>
      <c r="E183" s="101">
        <v>1.03</v>
      </c>
      <c r="F183" s="23">
        <v>0.36</v>
      </c>
      <c r="G183" s="102">
        <v>0.35</v>
      </c>
      <c r="H183" s="103">
        <v>0.57999999999999996</v>
      </c>
      <c r="I183" s="104">
        <v>0.51</v>
      </c>
      <c r="J183" s="105">
        <v>1.67</v>
      </c>
      <c r="L183" s="52"/>
      <c r="M183" s="52"/>
      <c r="N183" s="106"/>
    </row>
    <row r="184" spans="1:14" ht="15" customHeight="1" x14ac:dyDescent="0.25">
      <c r="A184" s="58">
        <v>44067</v>
      </c>
      <c r="B184" s="38">
        <v>0.92</v>
      </c>
      <c r="C184" s="38">
        <v>1.02</v>
      </c>
      <c r="D184" s="38">
        <v>0.99</v>
      </c>
      <c r="E184" s="31">
        <v>0.94</v>
      </c>
      <c r="F184" s="55">
        <v>0.4</v>
      </c>
      <c r="G184" s="38">
        <v>0.32</v>
      </c>
      <c r="H184" s="31">
        <v>0.56999999999999995</v>
      </c>
      <c r="I184" s="59">
        <v>0.45</v>
      </c>
      <c r="J184" s="59">
        <v>1.1399999999999999</v>
      </c>
      <c r="L184" s="52"/>
      <c r="M184" s="52"/>
      <c r="N184" s="106"/>
    </row>
    <row r="185" spans="1:14" ht="15" customHeight="1" x14ac:dyDescent="0.25">
      <c r="A185" s="58">
        <v>44068</v>
      </c>
      <c r="B185" s="38">
        <v>0.82</v>
      </c>
      <c r="C185" s="38">
        <v>0.93</v>
      </c>
      <c r="D185" s="38">
        <v>0.95</v>
      </c>
      <c r="E185" s="31">
        <v>0.85</v>
      </c>
      <c r="F185" s="55">
        <v>0.38</v>
      </c>
      <c r="G185" s="38">
        <v>0.35</v>
      </c>
      <c r="H185" s="31">
        <v>0.56000000000000005</v>
      </c>
      <c r="I185" s="59">
        <v>0.38</v>
      </c>
      <c r="J185" s="59">
        <v>0.44</v>
      </c>
      <c r="L185" s="52"/>
      <c r="M185" s="52"/>
      <c r="N185" s="106"/>
    </row>
    <row r="186" spans="1:14" ht="15" customHeight="1" x14ac:dyDescent="0.25">
      <c r="A186" s="58">
        <v>44069</v>
      </c>
      <c r="B186" s="38">
        <v>0.9</v>
      </c>
      <c r="C186" s="38">
        <v>1</v>
      </c>
      <c r="D186" s="38">
        <v>0.99</v>
      </c>
      <c r="E186" s="31">
        <v>0.93</v>
      </c>
      <c r="F186" s="55">
        <v>0.38</v>
      </c>
      <c r="G186" s="38">
        <v>0.36</v>
      </c>
      <c r="H186" s="31">
        <v>0.57999999999999996</v>
      </c>
      <c r="I186" s="59">
        <v>0.44</v>
      </c>
      <c r="J186" s="59">
        <v>1.21</v>
      </c>
      <c r="L186" s="52"/>
      <c r="M186" s="52"/>
      <c r="N186" s="106"/>
    </row>
    <row r="187" spans="1:14" ht="15" customHeight="1" x14ac:dyDescent="0.25">
      <c r="A187" s="58">
        <v>44070</v>
      </c>
      <c r="B187" s="38">
        <v>0.87</v>
      </c>
      <c r="C187" s="38">
        <v>0.96</v>
      </c>
      <c r="D187" s="38">
        <v>0.98</v>
      </c>
      <c r="E187" s="31">
        <v>0.89</v>
      </c>
      <c r="F187" s="55">
        <v>0.38</v>
      </c>
      <c r="G187" s="38">
        <v>0.32</v>
      </c>
      <c r="H187" s="31">
        <v>0.53</v>
      </c>
      <c r="I187" s="59">
        <v>0.41</v>
      </c>
      <c r="J187" s="59">
        <v>0.94</v>
      </c>
      <c r="L187" s="52"/>
      <c r="M187" s="52"/>
      <c r="N187" s="106"/>
    </row>
    <row r="188" spans="1:14" ht="15" customHeight="1" x14ac:dyDescent="0.25">
      <c r="A188" s="58">
        <v>44071</v>
      </c>
      <c r="B188" s="38">
        <v>0.92</v>
      </c>
      <c r="C188" s="38">
        <v>0.98</v>
      </c>
      <c r="D188" s="38">
        <v>0.97</v>
      </c>
      <c r="E188" s="31">
        <v>0.93</v>
      </c>
      <c r="F188" s="55">
        <v>0.38</v>
      </c>
      <c r="G188" s="38">
        <v>0.34</v>
      </c>
      <c r="H188" s="31">
        <v>0.55000000000000004</v>
      </c>
      <c r="I188" s="59">
        <v>0.43</v>
      </c>
      <c r="J188" s="59">
        <v>0.66</v>
      </c>
    </row>
    <row r="189" spans="1:14" ht="15" customHeight="1" x14ac:dyDescent="0.25">
      <c r="A189" s="107">
        <v>44072</v>
      </c>
      <c r="B189" s="108">
        <v>0.98</v>
      </c>
      <c r="C189" s="108">
        <v>1.0900000000000001</v>
      </c>
      <c r="D189" s="108">
        <v>1.07</v>
      </c>
      <c r="E189" s="108">
        <v>1.01</v>
      </c>
      <c r="F189" s="23">
        <v>0.38</v>
      </c>
      <c r="G189" s="109">
        <v>0.42</v>
      </c>
      <c r="H189" s="110">
        <v>0.61</v>
      </c>
      <c r="I189" s="23">
        <v>0.53</v>
      </c>
      <c r="J189" s="111">
        <v>1.33</v>
      </c>
    </row>
    <row r="190" spans="1:14" ht="15" customHeight="1" x14ac:dyDescent="0.25">
      <c r="A190" s="107">
        <v>44073</v>
      </c>
      <c r="B190" s="108">
        <v>1.02</v>
      </c>
      <c r="C190" s="108">
        <v>1.1599999999999999</v>
      </c>
      <c r="D190" s="108">
        <v>1.07</v>
      </c>
      <c r="E190" s="108">
        <v>1.05</v>
      </c>
      <c r="F190" s="23">
        <v>0.38</v>
      </c>
      <c r="G190" s="109">
        <v>0.39</v>
      </c>
      <c r="H190" s="110">
        <v>0.59</v>
      </c>
      <c r="I190" s="23">
        <v>0.59</v>
      </c>
      <c r="J190" s="111">
        <v>1.78</v>
      </c>
    </row>
    <row r="191" spans="1:14" ht="15" customHeight="1" x14ac:dyDescent="0.25">
      <c r="A191" s="107">
        <v>44074</v>
      </c>
      <c r="B191" s="108">
        <v>0.86</v>
      </c>
      <c r="C191" s="108">
        <v>0.74</v>
      </c>
      <c r="D191" s="108">
        <v>0.46</v>
      </c>
      <c r="E191" s="108">
        <v>0.82</v>
      </c>
      <c r="F191" s="112" t="s">
        <v>167</v>
      </c>
      <c r="G191" s="109">
        <v>0.45</v>
      </c>
      <c r="H191" s="110">
        <v>0.69</v>
      </c>
      <c r="I191" s="23">
        <v>0.54</v>
      </c>
      <c r="J191" s="111">
        <v>1.32</v>
      </c>
    </row>
    <row r="192" spans="1:14" ht="15" customHeight="1" x14ac:dyDescent="0.25">
      <c r="A192" s="58">
        <v>44075</v>
      </c>
      <c r="B192" s="38">
        <v>0.91</v>
      </c>
      <c r="C192" s="38">
        <v>1.01</v>
      </c>
      <c r="D192" s="38">
        <v>0.99</v>
      </c>
      <c r="E192" s="31">
        <v>0.94</v>
      </c>
      <c r="F192" s="112" t="s">
        <v>168</v>
      </c>
      <c r="G192" s="38">
        <v>0.33</v>
      </c>
      <c r="H192" s="31">
        <v>0.55000000000000004</v>
      </c>
      <c r="I192" s="59">
        <v>0.49</v>
      </c>
      <c r="J192" s="59">
        <v>1.1499999999999999</v>
      </c>
    </row>
    <row r="193" spans="1:14" ht="15" customHeight="1" x14ac:dyDescent="0.25">
      <c r="A193" s="113">
        <v>44076</v>
      </c>
      <c r="B193" s="114">
        <v>0.87</v>
      </c>
      <c r="C193" s="114">
        <v>0.98</v>
      </c>
      <c r="D193" s="114">
        <v>1.03</v>
      </c>
      <c r="E193" s="114">
        <v>0.9</v>
      </c>
      <c r="F193" s="112" t="s">
        <v>169</v>
      </c>
      <c r="G193" s="115">
        <v>0.35</v>
      </c>
      <c r="H193" s="116">
        <v>0.52</v>
      </c>
      <c r="I193" s="48">
        <v>0.44</v>
      </c>
      <c r="J193" s="117">
        <v>1.07</v>
      </c>
    </row>
    <row r="194" spans="1:14" ht="15" customHeight="1" x14ac:dyDescent="0.25">
      <c r="A194" s="113">
        <v>44077</v>
      </c>
      <c r="B194" s="114">
        <v>0.87</v>
      </c>
      <c r="C194" s="114">
        <v>0.97</v>
      </c>
      <c r="D194" s="114">
        <v>1.02</v>
      </c>
      <c r="E194" s="114">
        <v>0.9</v>
      </c>
      <c r="F194" s="112" t="s">
        <v>170</v>
      </c>
      <c r="G194" s="115">
        <v>0.33</v>
      </c>
      <c r="H194" s="116">
        <v>0.53</v>
      </c>
      <c r="I194" s="48">
        <v>0.48</v>
      </c>
      <c r="J194" s="117">
        <v>1.26</v>
      </c>
    </row>
    <row r="195" spans="1:14" ht="15" customHeight="1" x14ac:dyDescent="0.25">
      <c r="A195" s="118">
        <v>44078</v>
      </c>
      <c r="B195" s="119">
        <v>0.93</v>
      </c>
      <c r="C195" s="119">
        <v>1.01</v>
      </c>
      <c r="D195" s="119">
        <v>1.02</v>
      </c>
      <c r="E195" s="119">
        <v>0.95</v>
      </c>
      <c r="F195" s="112" t="s">
        <v>171</v>
      </c>
      <c r="G195" s="120">
        <v>0.36</v>
      </c>
      <c r="H195" s="121">
        <v>0.56000000000000005</v>
      </c>
      <c r="I195" s="55">
        <v>0.5</v>
      </c>
      <c r="J195" s="122">
        <v>1.06</v>
      </c>
    </row>
    <row r="196" spans="1:14" ht="15" customHeight="1" x14ac:dyDescent="0.25">
      <c r="A196" s="107">
        <v>44079</v>
      </c>
      <c r="B196" s="108">
        <v>1</v>
      </c>
      <c r="C196" s="108">
        <v>1.1299999999999999</v>
      </c>
      <c r="D196" s="108">
        <v>1.1599999999999999</v>
      </c>
      <c r="E196" s="108">
        <v>1.03</v>
      </c>
      <c r="F196" s="112" t="s">
        <v>171</v>
      </c>
      <c r="G196" s="109">
        <v>0.42</v>
      </c>
      <c r="H196" s="110">
        <v>0.61</v>
      </c>
      <c r="I196" s="23">
        <v>0.54</v>
      </c>
      <c r="J196" s="111">
        <v>1.75</v>
      </c>
    </row>
    <row r="197" spans="1:14" ht="15" customHeight="1" x14ac:dyDescent="0.25">
      <c r="A197" s="107">
        <v>44080</v>
      </c>
      <c r="B197" s="108">
        <v>1.01</v>
      </c>
      <c r="C197" s="108">
        <v>1.17</v>
      </c>
      <c r="D197" s="108">
        <v>1.2</v>
      </c>
      <c r="E197" s="108">
        <v>1.04</v>
      </c>
      <c r="F197" s="112" t="s">
        <v>172</v>
      </c>
      <c r="G197" s="109">
        <v>0.41</v>
      </c>
      <c r="H197" s="110">
        <v>0.57999999999999996</v>
      </c>
      <c r="I197" s="23">
        <v>0.56000000000000005</v>
      </c>
      <c r="J197" s="111">
        <v>1.77</v>
      </c>
    </row>
    <row r="198" spans="1:14" ht="15" customHeight="1" x14ac:dyDescent="0.25">
      <c r="A198" s="58">
        <v>44081</v>
      </c>
      <c r="B198" s="38">
        <v>0.9</v>
      </c>
      <c r="C198" s="38">
        <v>1.03</v>
      </c>
      <c r="D198" s="38">
        <v>1.04</v>
      </c>
      <c r="E198" s="31">
        <v>0.94</v>
      </c>
      <c r="F198" s="55">
        <v>0.43</v>
      </c>
      <c r="G198" s="38">
        <v>0.34</v>
      </c>
      <c r="H198" s="31">
        <v>0.57999999999999996</v>
      </c>
      <c r="I198" s="59">
        <v>0.54</v>
      </c>
      <c r="J198" s="59">
        <v>0.99</v>
      </c>
    </row>
    <row r="199" spans="1:14" ht="15" customHeight="1" x14ac:dyDescent="0.25">
      <c r="A199" s="58">
        <v>44082</v>
      </c>
      <c r="B199" s="38">
        <v>0.88</v>
      </c>
      <c r="C199" s="38">
        <v>1.01</v>
      </c>
      <c r="D199" s="38">
        <v>1.04</v>
      </c>
      <c r="E199" s="31">
        <v>0.92</v>
      </c>
      <c r="F199" s="55">
        <v>0.43</v>
      </c>
      <c r="G199" s="38">
        <v>0.34</v>
      </c>
      <c r="H199" s="31">
        <v>0.57999999999999996</v>
      </c>
      <c r="I199" s="59">
        <v>0.56999999999999995</v>
      </c>
      <c r="J199" s="59">
        <v>1.1100000000000001</v>
      </c>
    </row>
    <row r="200" spans="1:14" ht="15" customHeight="1" x14ac:dyDescent="0.25">
      <c r="A200" s="58">
        <v>44083</v>
      </c>
      <c r="B200" s="38">
        <v>0.89</v>
      </c>
      <c r="C200" s="38">
        <v>1.02</v>
      </c>
      <c r="D200" s="38">
        <v>1.04</v>
      </c>
      <c r="E200" s="31">
        <v>0.93</v>
      </c>
      <c r="F200" s="55">
        <v>0.43</v>
      </c>
      <c r="G200" s="38">
        <v>0.35</v>
      </c>
      <c r="H200" s="31">
        <v>0.57999999999999996</v>
      </c>
      <c r="I200" s="59">
        <v>0.55000000000000004</v>
      </c>
      <c r="J200" s="59">
        <v>1.42</v>
      </c>
    </row>
    <row r="201" spans="1:14" ht="15" customHeight="1" x14ac:dyDescent="0.25">
      <c r="A201" s="113">
        <v>44084</v>
      </c>
      <c r="B201" s="123">
        <v>0.89</v>
      </c>
      <c r="C201" s="123">
        <v>1</v>
      </c>
      <c r="D201" s="123">
        <v>1.02</v>
      </c>
      <c r="E201" s="124">
        <v>0.92</v>
      </c>
      <c r="F201" s="55">
        <v>0.42</v>
      </c>
      <c r="G201" s="123">
        <v>0.36</v>
      </c>
      <c r="H201" s="124">
        <v>0.57999999999999996</v>
      </c>
      <c r="I201" s="117">
        <v>0.56999999999999995</v>
      </c>
      <c r="J201" s="117">
        <v>1.43</v>
      </c>
    </row>
    <row r="202" spans="1:14" ht="15" customHeight="1" x14ac:dyDescent="0.25">
      <c r="A202" s="113">
        <v>44085</v>
      </c>
      <c r="B202" s="123">
        <v>0.94</v>
      </c>
      <c r="C202" s="123">
        <v>1.03</v>
      </c>
      <c r="D202" s="123">
        <v>1.03</v>
      </c>
      <c r="E202" s="124">
        <v>0.96</v>
      </c>
      <c r="F202" s="55">
        <v>0.42</v>
      </c>
      <c r="G202" s="123">
        <v>0.37</v>
      </c>
      <c r="H202" s="124">
        <v>0.59</v>
      </c>
      <c r="I202" s="117">
        <v>0.55000000000000004</v>
      </c>
      <c r="J202" s="117">
        <v>0.99</v>
      </c>
    </row>
    <row r="203" spans="1:14" ht="15" customHeight="1" x14ac:dyDescent="0.25">
      <c r="A203" s="107">
        <v>44086</v>
      </c>
      <c r="B203" s="108">
        <v>0.98</v>
      </c>
      <c r="C203" s="108">
        <v>1.1200000000000001</v>
      </c>
      <c r="D203" s="108">
        <v>1.1299999999999999</v>
      </c>
      <c r="E203" s="108">
        <v>1.01</v>
      </c>
      <c r="F203" s="23">
        <v>0.41</v>
      </c>
      <c r="G203" s="109">
        <v>0.4</v>
      </c>
      <c r="H203" s="110">
        <v>0.59</v>
      </c>
      <c r="I203" s="23">
        <v>0.54</v>
      </c>
      <c r="J203" s="111">
        <v>1.68</v>
      </c>
    </row>
    <row r="204" spans="1:14" ht="15" customHeight="1" x14ac:dyDescent="0.25">
      <c r="A204" s="107">
        <v>44087</v>
      </c>
      <c r="B204" s="108">
        <v>1.03</v>
      </c>
      <c r="C204" s="108">
        <v>1.21</v>
      </c>
      <c r="D204" s="108">
        <v>1.23</v>
      </c>
      <c r="E204" s="108">
        <v>1.07</v>
      </c>
      <c r="F204" s="23">
        <v>0.41</v>
      </c>
      <c r="G204" s="109">
        <v>0.4</v>
      </c>
      <c r="H204" s="110">
        <v>0.57999999999999996</v>
      </c>
      <c r="I204" s="23">
        <v>0.57999999999999996</v>
      </c>
      <c r="J204" s="111">
        <v>1.95</v>
      </c>
    </row>
    <row r="205" spans="1:14" ht="15" customHeight="1" x14ac:dyDescent="0.25">
      <c r="A205" s="113">
        <v>44088</v>
      </c>
      <c r="B205" s="123">
        <v>0.93</v>
      </c>
      <c r="C205" s="123">
        <v>1.05</v>
      </c>
      <c r="D205" s="123">
        <v>1.05</v>
      </c>
      <c r="E205" s="124">
        <v>0.97</v>
      </c>
      <c r="F205" s="55">
        <v>0.4</v>
      </c>
      <c r="G205" s="123">
        <v>0.35</v>
      </c>
      <c r="H205" s="124">
        <v>0.57999999999999996</v>
      </c>
      <c r="I205" s="117">
        <v>0.57999999999999996</v>
      </c>
      <c r="J205" s="117">
        <v>1.22</v>
      </c>
      <c r="L205" s="52"/>
      <c r="M205" s="52"/>
      <c r="N205" s="106"/>
    </row>
    <row r="206" spans="1:14" ht="15" customHeight="1" x14ac:dyDescent="0.25">
      <c r="A206" s="113">
        <v>44089</v>
      </c>
      <c r="B206" s="123">
        <v>0.89</v>
      </c>
      <c r="C206" s="123">
        <v>1.02</v>
      </c>
      <c r="D206" s="123">
        <v>1.02</v>
      </c>
      <c r="E206" s="124">
        <v>0.93</v>
      </c>
      <c r="F206" s="55">
        <v>0.4</v>
      </c>
      <c r="G206" s="123">
        <v>0.34</v>
      </c>
      <c r="H206" s="124">
        <v>0.56999999999999995</v>
      </c>
      <c r="I206" s="117">
        <v>0.59</v>
      </c>
      <c r="J206" s="117">
        <v>1.17</v>
      </c>
      <c r="L206" s="52"/>
      <c r="M206" s="52"/>
      <c r="N206" s="106"/>
    </row>
    <row r="207" spans="1:14" ht="15" customHeight="1" x14ac:dyDescent="0.25">
      <c r="A207" s="113">
        <v>44090</v>
      </c>
      <c r="B207" s="123">
        <v>0.89</v>
      </c>
      <c r="C207" s="123">
        <v>1.02</v>
      </c>
      <c r="D207" s="123">
        <v>1.05</v>
      </c>
      <c r="E207" s="124">
        <v>0.93</v>
      </c>
      <c r="F207" s="55">
        <v>0.4</v>
      </c>
      <c r="G207" s="123">
        <v>0.36</v>
      </c>
      <c r="H207" s="124">
        <v>0.57999999999999996</v>
      </c>
      <c r="I207" s="117">
        <v>0.56000000000000005</v>
      </c>
      <c r="J207" s="117">
        <v>1.33</v>
      </c>
      <c r="L207" s="52"/>
      <c r="M207" s="52"/>
      <c r="N207" s="106"/>
    </row>
    <row r="208" spans="1:14" ht="15" customHeight="1" x14ac:dyDescent="0.25">
      <c r="A208" s="113">
        <v>44091</v>
      </c>
      <c r="B208" s="123">
        <v>0.9</v>
      </c>
      <c r="C208" s="123">
        <v>1</v>
      </c>
      <c r="D208" s="123">
        <v>1.03</v>
      </c>
      <c r="E208" s="124">
        <v>0.93</v>
      </c>
      <c r="F208" s="55">
        <v>0.39</v>
      </c>
      <c r="G208" s="123">
        <v>0.35</v>
      </c>
      <c r="H208" s="124">
        <v>0.57999999999999996</v>
      </c>
      <c r="I208" s="117">
        <v>0.57999999999999996</v>
      </c>
      <c r="J208" s="117">
        <v>1.54</v>
      </c>
      <c r="L208" s="52"/>
      <c r="M208" s="52"/>
      <c r="N208" s="106"/>
    </row>
    <row r="209" spans="1:14" ht="15" customHeight="1" x14ac:dyDescent="0.25">
      <c r="A209" s="113">
        <v>44092</v>
      </c>
      <c r="B209" s="123">
        <v>0.95</v>
      </c>
      <c r="C209" s="123">
        <v>1.03</v>
      </c>
      <c r="D209" s="123">
        <v>1.03</v>
      </c>
      <c r="E209" s="124">
        <v>0.97</v>
      </c>
      <c r="F209" s="55">
        <v>0.39</v>
      </c>
      <c r="G209" s="123">
        <v>0.36</v>
      </c>
      <c r="H209" s="124">
        <v>0.59</v>
      </c>
      <c r="I209" s="117">
        <v>0.56999999999999995</v>
      </c>
      <c r="J209" s="117">
        <v>1.19</v>
      </c>
      <c r="L209" s="52"/>
      <c r="M209" s="52"/>
      <c r="N209" s="106"/>
    </row>
    <row r="210" spans="1:14" ht="15" customHeight="1" x14ac:dyDescent="0.25">
      <c r="A210" s="107">
        <v>44093</v>
      </c>
      <c r="B210" s="108">
        <v>0.99</v>
      </c>
      <c r="C210" s="108">
        <v>1.1399999999999999</v>
      </c>
      <c r="D210" s="108">
        <v>1.1399999999999999</v>
      </c>
      <c r="E210" s="108">
        <v>1.02</v>
      </c>
      <c r="F210" s="23">
        <v>0.39</v>
      </c>
      <c r="G210" s="109">
        <v>0.42</v>
      </c>
      <c r="H210" s="110">
        <v>0.57999999999999996</v>
      </c>
      <c r="I210" s="23">
        <v>0.55000000000000004</v>
      </c>
      <c r="J210" s="111">
        <v>1.67</v>
      </c>
      <c r="L210" s="52"/>
      <c r="M210" s="52"/>
      <c r="N210" s="106"/>
    </row>
    <row r="211" spans="1:14" ht="15" customHeight="1" x14ac:dyDescent="0.25">
      <c r="A211" s="107">
        <v>44094</v>
      </c>
      <c r="B211" s="108">
        <v>1.02</v>
      </c>
      <c r="C211" s="108">
        <v>1.21</v>
      </c>
      <c r="D211" s="108">
        <v>1.25</v>
      </c>
      <c r="E211" s="108">
        <v>1.06</v>
      </c>
      <c r="F211" s="23">
        <v>0.39</v>
      </c>
      <c r="G211" s="109">
        <v>0.4</v>
      </c>
      <c r="H211" s="110">
        <v>0.61</v>
      </c>
      <c r="I211" s="23">
        <v>0.59</v>
      </c>
      <c r="J211" s="111">
        <v>1.82</v>
      </c>
      <c r="L211" s="52"/>
      <c r="M211" s="52"/>
      <c r="N211" s="106"/>
    </row>
    <row r="212" spans="1:14" ht="15" customHeight="1" x14ac:dyDescent="0.25">
      <c r="A212" s="113">
        <v>44095</v>
      </c>
      <c r="B212" s="123">
        <v>0.92</v>
      </c>
      <c r="C212" s="123">
        <v>1.05</v>
      </c>
      <c r="D212" s="123">
        <v>1.06</v>
      </c>
      <c r="E212" s="124">
        <v>0.96</v>
      </c>
      <c r="F212" s="55">
        <v>0.39</v>
      </c>
      <c r="G212" s="123">
        <v>0.35</v>
      </c>
      <c r="H212" s="124">
        <v>0.57999999999999996</v>
      </c>
      <c r="I212" s="117">
        <v>0.59</v>
      </c>
      <c r="J212" s="117">
        <v>1.25</v>
      </c>
      <c r="L212" s="52"/>
      <c r="M212" s="52"/>
      <c r="N212" s="106"/>
    </row>
    <row r="213" spans="1:14" ht="15" customHeight="1" x14ac:dyDescent="0.25">
      <c r="A213" s="113">
        <v>44096</v>
      </c>
      <c r="B213" s="125">
        <v>0.88</v>
      </c>
      <c r="C213" s="125">
        <v>1.02</v>
      </c>
      <c r="D213" s="125">
        <v>1.04</v>
      </c>
      <c r="E213" s="126">
        <v>0.92</v>
      </c>
      <c r="F213" s="55">
        <v>0.39</v>
      </c>
      <c r="G213" s="125">
        <v>0.35</v>
      </c>
      <c r="H213" s="126">
        <v>0.59</v>
      </c>
      <c r="I213" s="122">
        <v>0.6</v>
      </c>
      <c r="J213" s="122">
        <v>1.22</v>
      </c>
      <c r="L213" s="52"/>
      <c r="M213" s="52"/>
      <c r="N213" s="106"/>
    </row>
    <row r="214" spans="1:14" ht="15" customHeight="1" x14ac:dyDescent="0.25">
      <c r="A214" s="113">
        <v>44097</v>
      </c>
      <c r="B214" s="123">
        <v>0.85</v>
      </c>
      <c r="C214" s="123">
        <v>1</v>
      </c>
      <c r="D214" s="123">
        <v>1.05</v>
      </c>
      <c r="E214" s="124">
        <v>0.89</v>
      </c>
      <c r="F214" s="55">
        <v>0.38</v>
      </c>
      <c r="G214" s="123">
        <v>0.34</v>
      </c>
      <c r="H214" s="124">
        <v>0.56999999999999995</v>
      </c>
      <c r="I214" s="117">
        <v>0.54</v>
      </c>
      <c r="J214" s="117">
        <v>0.81</v>
      </c>
      <c r="L214" s="52"/>
      <c r="M214" s="52"/>
      <c r="N214" s="106"/>
    </row>
    <row r="215" spans="1:14" ht="15" customHeight="1" x14ac:dyDescent="0.25">
      <c r="A215" s="113">
        <v>44098</v>
      </c>
      <c r="B215" s="123">
        <v>0.86</v>
      </c>
      <c r="C215" s="123">
        <v>1</v>
      </c>
      <c r="D215" s="123">
        <v>1.04</v>
      </c>
      <c r="E215" s="124">
        <v>0.9</v>
      </c>
      <c r="F215" s="55">
        <v>0.38</v>
      </c>
      <c r="G215" s="123">
        <v>0.34</v>
      </c>
      <c r="H215" s="124">
        <v>0.56999999999999995</v>
      </c>
      <c r="I215" s="117">
        <v>0.56000000000000005</v>
      </c>
      <c r="J215" s="117">
        <v>1.1599999999999999</v>
      </c>
      <c r="L215" s="52"/>
      <c r="M215" s="52"/>
      <c r="N215" s="106"/>
    </row>
    <row r="216" spans="1:14" ht="15" customHeight="1" x14ac:dyDescent="0.25">
      <c r="A216" s="113">
        <v>44099</v>
      </c>
      <c r="B216" s="123">
        <v>0.91</v>
      </c>
      <c r="C216" s="123">
        <v>1.02</v>
      </c>
      <c r="D216" s="123">
        <v>1.03</v>
      </c>
      <c r="E216" s="124">
        <v>0.94</v>
      </c>
      <c r="F216" s="55">
        <v>0.37</v>
      </c>
      <c r="G216" s="123">
        <v>0.36</v>
      </c>
      <c r="H216" s="124">
        <v>0.57999999999999996</v>
      </c>
      <c r="I216" s="117">
        <v>0.56000000000000005</v>
      </c>
      <c r="J216" s="117">
        <v>0.87</v>
      </c>
      <c r="L216" s="52"/>
      <c r="M216" s="52"/>
      <c r="N216" s="106"/>
    </row>
    <row r="217" spans="1:14" ht="15" customHeight="1" x14ac:dyDescent="0.25">
      <c r="A217" s="107">
        <v>44100</v>
      </c>
      <c r="B217" s="108">
        <v>0.95</v>
      </c>
      <c r="C217" s="108">
        <v>1.1000000000000001</v>
      </c>
      <c r="D217" s="108">
        <v>1.1599999999999999</v>
      </c>
      <c r="E217" s="108">
        <v>0.98</v>
      </c>
      <c r="F217" s="23">
        <v>0.37</v>
      </c>
      <c r="G217" s="109">
        <v>0.42</v>
      </c>
      <c r="H217" s="110">
        <v>0.56999999999999995</v>
      </c>
      <c r="I217" s="23">
        <v>0.54</v>
      </c>
      <c r="J217" s="111">
        <v>1.23</v>
      </c>
      <c r="L217" s="52"/>
      <c r="M217" s="52"/>
      <c r="N217" s="106"/>
    </row>
    <row r="218" spans="1:14" ht="15" customHeight="1" x14ac:dyDescent="0.25">
      <c r="A218" s="107">
        <v>44101</v>
      </c>
      <c r="B218" s="108">
        <v>0.96</v>
      </c>
      <c r="C218" s="108">
        <v>1.1399999999999999</v>
      </c>
      <c r="D218" s="108">
        <v>1.24</v>
      </c>
      <c r="E218" s="108">
        <v>1</v>
      </c>
      <c r="F218" s="23">
        <v>0.36</v>
      </c>
      <c r="G218" s="109">
        <v>0.41</v>
      </c>
      <c r="H218" s="110">
        <v>0.56999999999999995</v>
      </c>
      <c r="I218" s="23">
        <v>0.57999999999999996</v>
      </c>
      <c r="J218" s="111">
        <v>1.37</v>
      </c>
      <c r="L218" s="52"/>
      <c r="M218" s="52"/>
      <c r="N218" s="106"/>
    </row>
    <row r="219" spans="1:14" ht="15" customHeight="1" x14ac:dyDescent="0.25">
      <c r="A219" s="113">
        <v>44102</v>
      </c>
      <c r="B219" s="123">
        <v>0.89</v>
      </c>
      <c r="C219" s="123">
        <v>1.04</v>
      </c>
      <c r="D219" s="123">
        <v>1.07</v>
      </c>
      <c r="E219" s="124">
        <v>0.93</v>
      </c>
      <c r="F219" s="55">
        <v>0.35</v>
      </c>
      <c r="G219" s="123">
        <v>0.34</v>
      </c>
      <c r="H219" s="124">
        <v>0.56999999999999995</v>
      </c>
      <c r="I219" s="117">
        <v>0.56999999999999995</v>
      </c>
      <c r="J219" s="117">
        <v>1.1399999999999999</v>
      </c>
      <c r="L219" s="52"/>
      <c r="M219" s="52"/>
      <c r="N219" s="106"/>
    </row>
    <row r="220" spans="1:14" ht="15" customHeight="1" x14ac:dyDescent="0.25">
      <c r="A220" s="118">
        <v>44103</v>
      </c>
      <c r="B220" s="125">
        <v>0.87</v>
      </c>
      <c r="C220" s="125">
        <v>1.01</v>
      </c>
      <c r="D220" s="125">
        <v>1.05</v>
      </c>
      <c r="E220" s="126">
        <v>0.91</v>
      </c>
      <c r="F220" s="55">
        <v>0.34</v>
      </c>
      <c r="G220" s="125">
        <v>0.34</v>
      </c>
      <c r="H220" s="126">
        <v>0.57999999999999996</v>
      </c>
      <c r="I220" s="122">
        <v>0.61</v>
      </c>
      <c r="J220" s="122">
        <v>1.04</v>
      </c>
      <c r="L220" s="52"/>
      <c r="M220" s="52"/>
    </row>
    <row r="221" spans="1:14" ht="15" customHeight="1" x14ac:dyDescent="0.25">
      <c r="A221" s="113">
        <v>44104</v>
      </c>
      <c r="B221" s="123">
        <v>0.84</v>
      </c>
      <c r="C221" s="123">
        <v>1</v>
      </c>
      <c r="D221" s="123">
        <v>1.05</v>
      </c>
      <c r="E221" s="124">
        <v>0.88</v>
      </c>
      <c r="F221" s="55">
        <v>0.33</v>
      </c>
      <c r="G221" s="123">
        <v>0.34</v>
      </c>
      <c r="H221" s="124">
        <v>0.56999999999999995</v>
      </c>
      <c r="I221" s="117">
        <v>0.55000000000000004</v>
      </c>
      <c r="J221" s="117">
        <v>0.86</v>
      </c>
      <c r="L221" s="52"/>
      <c r="M221" s="52"/>
    </row>
    <row r="222" spans="1:14" ht="15" customHeight="1" x14ac:dyDescent="0.25">
      <c r="A222" s="113">
        <v>44105</v>
      </c>
      <c r="B222" s="123">
        <v>0.86</v>
      </c>
      <c r="C222" s="123">
        <v>0.98</v>
      </c>
      <c r="D222" s="123">
        <v>1.05</v>
      </c>
      <c r="E222" s="124">
        <v>0.89</v>
      </c>
      <c r="F222" s="55">
        <v>0.34</v>
      </c>
      <c r="G222" s="123">
        <v>0.34</v>
      </c>
      <c r="H222" s="124">
        <v>0.57999999999999996</v>
      </c>
      <c r="I222" s="117">
        <v>0.6</v>
      </c>
      <c r="J222" s="117">
        <v>1.29</v>
      </c>
      <c r="L222" s="52"/>
      <c r="M222" s="52"/>
    </row>
    <row r="223" spans="1:14" ht="15" customHeight="1" x14ac:dyDescent="0.25">
      <c r="A223" s="113">
        <v>44106</v>
      </c>
      <c r="B223" s="123">
        <v>0.87</v>
      </c>
      <c r="C223" s="123">
        <v>0.99</v>
      </c>
      <c r="D223" s="123">
        <v>1.02</v>
      </c>
      <c r="E223" s="124">
        <v>0.9</v>
      </c>
      <c r="F223" s="55">
        <v>0.34</v>
      </c>
      <c r="G223" s="123">
        <v>0.34</v>
      </c>
      <c r="H223" s="124">
        <v>0.55000000000000004</v>
      </c>
      <c r="I223" s="117">
        <v>0.55000000000000004</v>
      </c>
      <c r="J223" s="117">
        <v>0.6</v>
      </c>
      <c r="L223" s="52"/>
      <c r="M223" s="52"/>
    </row>
    <row r="224" spans="1:14" ht="15" customHeight="1" x14ac:dyDescent="0.25">
      <c r="A224" s="107">
        <v>44107</v>
      </c>
      <c r="B224" s="108">
        <v>0.85</v>
      </c>
      <c r="C224" s="108">
        <v>1</v>
      </c>
      <c r="D224" s="108">
        <v>1.1100000000000001</v>
      </c>
      <c r="E224" s="108">
        <v>0.87</v>
      </c>
      <c r="F224" s="23">
        <v>0.33</v>
      </c>
      <c r="G224" s="109">
        <v>0.39</v>
      </c>
      <c r="H224" s="110">
        <v>0.54</v>
      </c>
      <c r="I224" s="23">
        <v>0.47</v>
      </c>
      <c r="J224" s="111">
        <v>0.6</v>
      </c>
      <c r="L224" s="52"/>
      <c r="M224" s="52"/>
      <c r="N224" s="106"/>
    </row>
    <row r="225" spans="1:14" ht="15" customHeight="1" x14ac:dyDescent="0.25">
      <c r="A225" s="107">
        <v>44108</v>
      </c>
      <c r="B225" s="108">
        <v>0.86</v>
      </c>
      <c r="C225" s="108">
        <v>1.02</v>
      </c>
      <c r="D225" s="108">
        <v>1.1599999999999999</v>
      </c>
      <c r="E225" s="108">
        <v>0.89</v>
      </c>
      <c r="F225" s="23">
        <v>0.33</v>
      </c>
      <c r="G225" s="109">
        <v>0.37</v>
      </c>
      <c r="H225" s="110">
        <v>0.52</v>
      </c>
      <c r="I225" s="23">
        <v>0.55000000000000004</v>
      </c>
      <c r="J225" s="111">
        <v>0.7</v>
      </c>
      <c r="L225" s="52"/>
      <c r="M225" s="52"/>
      <c r="N225" s="106"/>
    </row>
    <row r="226" spans="1:14" ht="15" customHeight="1" x14ac:dyDescent="0.25">
      <c r="A226" s="113">
        <v>44109</v>
      </c>
      <c r="B226" s="123">
        <v>0.86</v>
      </c>
      <c r="C226" s="123">
        <v>1.03</v>
      </c>
      <c r="D226" s="123">
        <v>1.06</v>
      </c>
      <c r="E226" s="124">
        <v>0.91</v>
      </c>
      <c r="F226" s="55">
        <v>0.34</v>
      </c>
      <c r="G226" s="123">
        <v>0.33</v>
      </c>
      <c r="H226" s="124">
        <v>0.59</v>
      </c>
      <c r="I226" s="117">
        <v>0.59</v>
      </c>
      <c r="J226" s="117">
        <v>0.95</v>
      </c>
      <c r="L226" s="52"/>
      <c r="M226" s="52"/>
      <c r="N226" s="106"/>
    </row>
    <row r="227" spans="1:14" ht="15" customHeight="1" x14ac:dyDescent="0.25">
      <c r="A227" s="118">
        <v>44110</v>
      </c>
      <c r="B227" s="125">
        <v>0.84</v>
      </c>
      <c r="C227" s="125">
        <v>1</v>
      </c>
      <c r="D227" s="125">
        <v>1.05</v>
      </c>
      <c r="E227" s="126">
        <v>0.88</v>
      </c>
      <c r="F227" s="55">
        <v>0.35</v>
      </c>
      <c r="G227" s="125">
        <v>0.34</v>
      </c>
      <c r="H227" s="126">
        <v>0.57999999999999996</v>
      </c>
      <c r="I227" s="122">
        <v>0.6</v>
      </c>
      <c r="J227" s="122">
        <v>0.84</v>
      </c>
      <c r="L227" s="52"/>
      <c r="M227" s="52"/>
    </row>
    <row r="228" spans="1:14" ht="15" customHeight="1" x14ac:dyDescent="0.25">
      <c r="A228" s="113">
        <v>44111</v>
      </c>
      <c r="B228" s="123">
        <v>0.86</v>
      </c>
      <c r="C228" s="123">
        <v>1.01</v>
      </c>
      <c r="D228" s="123">
        <v>1.06</v>
      </c>
      <c r="E228" s="124">
        <v>0.9</v>
      </c>
      <c r="F228" s="55">
        <v>0.36</v>
      </c>
      <c r="G228" s="123">
        <v>0.35</v>
      </c>
      <c r="H228" s="124">
        <v>0.59</v>
      </c>
      <c r="I228" s="117">
        <v>0.57999999999999996</v>
      </c>
      <c r="J228" s="117">
        <v>1.27</v>
      </c>
      <c r="L228" s="52"/>
      <c r="M228" s="52"/>
    </row>
    <row r="229" spans="1:14" ht="15" customHeight="1" x14ac:dyDescent="0.25">
      <c r="A229" s="113">
        <v>44112</v>
      </c>
      <c r="B229" s="123">
        <v>0.84</v>
      </c>
      <c r="C229" s="123">
        <v>0.98</v>
      </c>
      <c r="D229" s="123">
        <v>1.04</v>
      </c>
      <c r="E229" s="124">
        <v>0.88</v>
      </c>
      <c r="F229" s="55">
        <v>0.35</v>
      </c>
      <c r="G229" s="123">
        <v>0.34</v>
      </c>
      <c r="H229" s="124">
        <v>0.56999999999999995</v>
      </c>
      <c r="I229" s="117">
        <v>0.56999999999999995</v>
      </c>
      <c r="J229" s="117">
        <v>1.0900000000000001</v>
      </c>
      <c r="L229" s="52"/>
      <c r="M229" s="52"/>
    </row>
    <row r="230" spans="1:14" ht="15" customHeight="1" x14ac:dyDescent="0.25">
      <c r="A230" s="113">
        <v>44113</v>
      </c>
      <c r="B230" s="123">
        <v>0.88</v>
      </c>
      <c r="C230" s="123">
        <v>1</v>
      </c>
      <c r="D230" s="123">
        <v>1.04</v>
      </c>
      <c r="E230" s="124">
        <v>0.91</v>
      </c>
      <c r="F230" s="55">
        <v>0.36</v>
      </c>
      <c r="G230" s="123">
        <v>0.36</v>
      </c>
      <c r="H230" s="124">
        <v>0.6</v>
      </c>
      <c r="I230" s="117">
        <v>0.56999999999999995</v>
      </c>
      <c r="J230" s="117">
        <v>0.95</v>
      </c>
      <c r="L230" s="52"/>
      <c r="M230" s="52"/>
    </row>
    <row r="231" spans="1:14" ht="15" customHeight="1" x14ac:dyDescent="0.25">
      <c r="A231" s="107">
        <v>44114</v>
      </c>
      <c r="B231" s="108">
        <v>0.91</v>
      </c>
      <c r="C231" s="108">
        <v>1.07</v>
      </c>
      <c r="D231" s="108">
        <v>1.1399999999999999</v>
      </c>
      <c r="E231" s="108">
        <v>0.94</v>
      </c>
      <c r="F231" s="23">
        <v>0.36</v>
      </c>
      <c r="G231" s="109">
        <v>0.43</v>
      </c>
      <c r="H231" s="110">
        <v>0.61</v>
      </c>
      <c r="I231" s="23">
        <v>0.53</v>
      </c>
      <c r="J231" s="111">
        <v>1.26</v>
      </c>
      <c r="L231" s="52"/>
      <c r="M231" s="52"/>
      <c r="N231" s="106"/>
    </row>
    <row r="232" spans="1:14" ht="15" customHeight="1" x14ac:dyDescent="0.25">
      <c r="A232" s="107">
        <v>44115</v>
      </c>
      <c r="B232" s="108">
        <v>0.94</v>
      </c>
      <c r="C232" s="108">
        <v>1.1299999999999999</v>
      </c>
      <c r="D232" s="108">
        <v>1.22</v>
      </c>
      <c r="E232" s="108">
        <v>0.98</v>
      </c>
      <c r="F232" s="23">
        <v>0.36</v>
      </c>
      <c r="G232" s="109">
        <v>0.41</v>
      </c>
      <c r="H232" s="110">
        <v>0.61</v>
      </c>
      <c r="I232" s="23">
        <v>0.57999999999999996</v>
      </c>
      <c r="J232" s="111">
        <v>1.66</v>
      </c>
      <c r="L232" s="52"/>
      <c r="M232" s="52"/>
      <c r="N232" s="106"/>
    </row>
    <row r="233" spans="1:14" ht="15" customHeight="1" x14ac:dyDescent="0.25">
      <c r="A233" s="113">
        <v>44116</v>
      </c>
      <c r="B233" s="123">
        <v>0.85</v>
      </c>
      <c r="C233" s="123">
        <v>1.02</v>
      </c>
      <c r="D233" s="123">
        <v>1.06</v>
      </c>
      <c r="E233" s="124">
        <v>0.89</v>
      </c>
      <c r="F233" s="55">
        <v>0.36</v>
      </c>
      <c r="G233" s="123">
        <v>0.33</v>
      </c>
      <c r="H233" s="124">
        <v>0.59</v>
      </c>
      <c r="I233" s="117">
        <v>0.56000000000000005</v>
      </c>
      <c r="J233" s="117">
        <v>0.79</v>
      </c>
      <c r="L233" s="52"/>
      <c r="M233" s="52"/>
      <c r="N233" s="106"/>
    </row>
    <row r="234" spans="1:14" ht="15" customHeight="1" x14ac:dyDescent="0.25">
      <c r="A234" s="118">
        <v>44117</v>
      </c>
      <c r="B234" s="125">
        <v>0.83</v>
      </c>
      <c r="C234" s="125">
        <v>1</v>
      </c>
      <c r="D234" s="125">
        <v>1.05</v>
      </c>
      <c r="E234" s="126">
        <v>0.88</v>
      </c>
      <c r="F234" s="55">
        <v>0.37</v>
      </c>
      <c r="G234" s="125">
        <v>0.34</v>
      </c>
      <c r="H234" s="126">
        <v>0.56999999999999995</v>
      </c>
      <c r="I234" s="122">
        <v>0.57999999999999996</v>
      </c>
      <c r="J234" s="122">
        <v>1.17</v>
      </c>
      <c r="L234" s="52"/>
      <c r="M234" s="52"/>
    </row>
    <row r="235" spans="1:14" ht="15" customHeight="1" x14ac:dyDescent="0.25">
      <c r="A235" s="113">
        <v>44118</v>
      </c>
      <c r="B235" s="123">
        <v>0.84</v>
      </c>
      <c r="C235" s="123">
        <v>0.99</v>
      </c>
      <c r="D235" s="123">
        <v>1.06</v>
      </c>
      <c r="E235" s="124">
        <v>0.88</v>
      </c>
      <c r="F235" s="55">
        <v>0.36</v>
      </c>
      <c r="G235" s="123">
        <v>0.35</v>
      </c>
      <c r="H235" s="124">
        <v>0.59</v>
      </c>
      <c r="I235" s="117">
        <v>0.56000000000000005</v>
      </c>
      <c r="J235" s="117">
        <v>1.42</v>
      </c>
      <c r="L235" s="52"/>
      <c r="M235" s="52"/>
    </row>
    <row r="236" spans="1:14" ht="15" customHeight="1" x14ac:dyDescent="0.25">
      <c r="A236" s="113">
        <v>44119</v>
      </c>
      <c r="B236" s="123">
        <v>0.84</v>
      </c>
      <c r="C236" s="123">
        <v>0.99</v>
      </c>
      <c r="D236" s="123">
        <v>1.04</v>
      </c>
      <c r="E236" s="124">
        <v>0.88</v>
      </c>
      <c r="F236" s="55">
        <v>0.36</v>
      </c>
      <c r="G236" s="123">
        <v>0.36</v>
      </c>
      <c r="H236" s="124">
        <v>0.59</v>
      </c>
      <c r="I236" s="117">
        <v>0.56999999999999995</v>
      </c>
      <c r="J236" s="117">
        <v>1.1499999999999999</v>
      </c>
      <c r="L236" s="52"/>
      <c r="M236" s="52"/>
    </row>
    <row r="237" spans="1:14" ht="15" customHeight="1" x14ac:dyDescent="0.25">
      <c r="A237" s="113">
        <v>44120</v>
      </c>
      <c r="B237" s="123">
        <v>0.88</v>
      </c>
      <c r="C237" s="123" t="s">
        <v>173</v>
      </c>
      <c r="D237" s="123">
        <v>1.04</v>
      </c>
      <c r="E237" s="124">
        <v>0.91</v>
      </c>
      <c r="F237" s="55">
        <v>0.36</v>
      </c>
      <c r="G237" s="123">
        <v>0.38</v>
      </c>
      <c r="H237" s="124">
        <v>0.6</v>
      </c>
      <c r="I237" s="117">
        <v>0.56000000000000005</v>
      </c>
      <c r="J237" s="117">
        <v>1.02</v>
      </c>
      <c r="L237" s="52"/>
      <c r="M237" s="52"/>
    </row>
    <row r="238" spans="1:14" ht="15" customHeight="1" x14ac:dyDescent="0.25">
      <c r="A238" s="107">
        <v>44121</v>
      </c>
      <c r="B238" s="108">
        <v>0.88</v>
      </c>
      <c r="C238" s="108">
        <v>1.06</v>
      </c>
      <c r="D238" s="108">
        <v>1.1399999999999999</v>
      </c>
      <c r="E238" s="108">
        <v>0.92</v>
      </c>
      <c r="F238" s="23">
        <v>0.35</v>
      </c>
      <c r="G238" s="109">
        <v>0.37</v>
      </c>
      <c r="H238" s="110">
        <v>0.56999999999999995</v>
      </c>
      <c r="I238" s="23">
        <v>0.52</v>
      </c>
      <c r="J238" s="111">
        <v>1.38</v>
      </c>
      <c r="L238" s="52"/>
      <c r="M238" s="52"/>
      <c r="N238" s="106"/>
    </row>
    <row r="239" spans="1:14" ht="15" customHeight="1" x14ac:dyDescent="0.25">
      <c r="A239" s="107">
        <v>44122</v>
      </c>
      <c r="B239" s="108" t="s">
        <v>174</v>
      </c>
      <c r="C239" s="108">
        <v>1.08</v>
      </c>
      <c r="D239" s="108">
        <v>1.24</v>
      </c>
      <c r="E239" s="108">
        <v>0.93</v>
      </c>
      <c r="F239" s="23">
        <v>0.35</v>
      </c>
      <c r="G239" s="109">
        <v>0.39</v>
      </c>
      <c r="H239" s="110">
        <v>0.56000000000000005</v>
      </c>
      <c r="I239" s="23">
        <v>0.55000000000000004</v>
      </c>
      <c r="J239" s="111">
        <v>1.54</v>
      </c>
      <c r="L239" s="52"/>
      <c r="M239" s="52"/>
      <c r="N239" s="106"/>
    </row>
    <row r="240" spans="1:14" ht="15" customHeight="1" x14ac:dyDescent="0.25">
      <c r="A240" s="113">
        <v>44123</v>
      </c>
      <c r="B240" s="123">
        <v>0.85</v>
      </c>
      <c r="C240" s="123">
        <v>1.02</v>
      </c>
      <c r="D240" s="123">
        <v>1.07</v>
      </c>
      <c r="E240" s="124">
        <v>0.89</v>
      </c>
      <c r="F240" s="55">
        <v>0.34</v>
      </c>
      <c r="G240" s="123">
        <v>0.32</v>
      </c>
      <c r="H240" s="124">
        <v>0.56999999999999995</v>
      </c>
      <c r="I240" s="117">
        <v>0.56000000000000005</v>
      </c>
      <c r="J240" s="117">
        <v>0.92</v>
      </c>
      <c r="L240" s="52"/>
      <c r="M240" s="52"/>
      <c r="N240" s="106"/>
    </row>
    <row r="241" spans="1:24" ht="15" customHeight="1" x14ac:dyDescent="0.25">
      <c r="A241" s="113">
        <v>44124</v>
      </c>
      <c r="B241" s="125">
        <v>0.83</v>
      </c>
      <c r="C241" s="125">
        <v>0.99</v>
      </c>
      <c r="D241" s="125">
        <v>1.05</v>
      </c>
      <c r="E241" s="126">
        <v>0.87</v>
      </c>
      <c r="F241" s="55">
        <v>0.34</v>
      </c>
      <c r="G241" s="125">
        <v>0.32</v>
      </c>
      <c r="H241" s="126">
        <v>0.55000000000000004</v>
      </c>
      <c r="I241" s="122">
        <v>0.57999999999999996</v>
      </c>
      <c r="J241" s="122">
        <v>0.76</v>
      </c>
      <c r="L241" s="52"/>
      <c r="M241" s="52"/>
    </row>
    <row r="242" spans="1:24" ht="15" customHeight="1" x14ac:dyDescent="0.25">
      <c r="A242" s="113">
        <v>44125</v>
      </c>
      <c r="B242" s="123">
        <v>0.8</v>
      </c>
      <c r="C242" s="123">
        <v>0.97</v>
      </c>
      <c r="D242" s="123">
        <v>1.05</v>
      </c>
      <c r="E242" s="124">
        <v>0.85</v>
      </c>
      <c r="F242" s="55">
        <v>0.34</v>
      </c>
      <c r="G242" s="123">
        <v>0.32</v>
      </c>
      <c r="H242" s="124">
        <v>0.53</v>
      </c>
      <c r="I242" s="117">
        <v>0.52</v>
      </c>
      <c r="J242" s="117">
        <v>0.62</v>
      </c>
      <c r="L242" s="52"/>
      <c r="M242" s="52"/>
      <c r="N242" s="41"/>
      <c r="O242" s="41"/>
      <c r="P242" s="41"/>
      <c r="Q242" s="52"/>
      <c r="R242" s="52"/>
      <c r="S242" s="52"/>
      <c r="T242" s="52"/>
      <c r="U242" s="52"/>
      <c r="V242" s="52"/>
      <c r="W242" s="52"/>
      <c r="X242" s="52"/>
    </row>
    <row r="243" spans="1:24" ht="15" customHeight="1" x14ac:dyDescent="0.25">
      <c r="A243" s="113">
        <v>44126</v>
      </c>
      <c r="B243" s="123">
        <v>0.84</v>
      </c>
      <c r="C243" s="123">
        <v>0.97</v>
      </c>
      <c r="D243" s="123">
        <v>1.06</v>
      </c>
      <c r="E243" s="124">
        <v>0.88</v>
      </c>
      <c r="F243" s="55">
        <v>0.34</v>
      </c>
      <c r="G243" s="123">
        <v>0.33</v>
      </c>
      <c r="H243" s="124">
        <v>0.56999999999999995</v>
      </c>
      <c r="I243" s="117">
        <v>0.56000000000000005</v>
      </c>
      <c r="J243" s="117">
        <v>1.06</v>
      </c>
      <c r="L243" s="52"/>
      <c r="M243" s="52"/>
      <c r="N243" s="41"/>
      <c r="O243" s="41"/>
      <c r="P243" s="41"/>
      <c r="Q243" s="52"/>
      <c r="R243" s="52"/>
      <c r="S243" s="52"/>
      <c r="T243" s="52"/>
      <c r="U243" s="52"/>
      <c r="V243" s="52"/>
    </row>
    <row r="244" spans="1:24" ht="15" customHeight="1" x14ac:dyDescent="0.25">
      <c r="A244" s="113">
        <v>44127</v>
      </c>
      <c r="B244" s="123">
        <v>0.86</v>
      </c>
      <c r="C244" s="123">
        <v>0.98</v>
      </c>
      <c r="D244" s="123">
        <v>1.04</v>
      </c>
      <c r="E244" s="124">
        <v>0.9</v>
      </c>
      <c r="F244" s="55">
        <v>0.33</v>
      </c>
      <c r="G244" s="123">
        <v>0.34</v>
      </c>
      <c r="H244" s="124">
        <v>0.56000000000000005</v>
      </c>
      <c r="I244" s="117">
        <v>0.53</v>
      </c>
      <c r="J244" s="117">
        <v>0.74</v>
      </c>
      <c r="L244" s="52"/>
      <c r="M244" s="52"/>
      <c r="N244" s="41"/>
      <c r="O244" s="41"/>
      <c r="P244" s="41"/>
      <c r="Q244" s="52"/>
      <c r="R244" s="52"/>
      <c r="S244" s="52"/>
      <c r="T244" s="52"/>
      <c r="U244" s="52"/>
      <c r="V244" s="52"/>
    </row>
    <row r="245" spans="1:24" ht="15" customHeight="1" x14ac:dyDescent="0.25">
      <c r="A245" s="107">
        <v>44128</v>
      </c>
      <c r="B245" s="108">
        <v>0.84</v>
      </c>
      <c r="C245" s="108">
        <v>1.03</v>
      </c>
      <c r="D245" s="108">
        <v>1.1399999999999999</v>
      </c>
      <c r="E245" s="108">
        <v>0.88</v>
      </c>
      <c r="F245" s="23">
        <v>0.33</v>
      </c>
      <c r="G245" s="109">
        <v>0.37</v>
      </c>
      <c r="H245" s="110">
        <v>0.56999999999999995</v>
      </c>
      <c r="I245" s="23">
        <v>0.47</v>
      </c>
      <c r="J245" s="111">
        <v>0.83</v>
      </c>
      <c r="L245" s="52"/>
      <c r="M245" s="52"/>
      <c r="N245" s="41"/>
      <c r="O245" s="41"/>
      <c r="P245" s="41"/>
      <c r="Q245" s="52"/>
      <c r="R245" s="52"/>
      <c r="S245" s="52"/>
      <c r="T245" s="52"/>
      <c r="U245" s="52"/>
      <c r="V245" s="52"/>
    </row>
    <row r="246" spans="1:24" ht="15" customHeight="1" x14ac:dyDescent="0.25">
      <c r="A246" s="107">
        <v>44129</v>
      </c>
      <c r="B246" s="108">
        <v>0.87</v>
      </c>
      <c r="C246" s="108">
        <v>1.05</v>
      </c>
      <c r="D246" s="108">
        <v>1.18</v>
      </c>
      <c r="E246" s="108">
        <v>0.91</v>
      </c>
      <c r="F246" s="23">
        <v>0.33</v>
      </c>
      <c r="G246" s="109">
        <v>0.41</v>
      </c>
      <c r="H246" s="110">
        <v>0.57999999999999996</v>
      </c>
      <c r="I246" s="23">
        <v>0.55000000000000004</v>
      </c>
      <c r="J246" s="111">
        <v>1.26</v>
      </c>
      <c r="L246" s="52"/>
      <c r="M246" s="52"/>
      <c r="N246" s="41"/>
      <c r="O246" s="41"/>
      <c r="P246" s="41"/>
      <c r="Q246" s="52"/>
      <c r="R246" s="52"/>
      <c r="S246" s="52"/>
      <c r="T246" s="52"/>
      <c r="U246" s="52"/>
      <c r="V246" s="52"/>
    </row>
    <row r="247" spans="1:24" ht="15" customHeight="1" x14ac:dyDescent="0.25">
      <c r="A247" s="113">
        <v>44130</v>
      </c>
      <c r="B247" s="123">
        <v>0.83</v>
      </c>
      <c r="C247" s="123">
        <v>0.98</v>
      </c>
      <c r="D247" s="123">
        <v>1.05</v>
      </c>
      <c r="E247" s="124">
        <v>0.87</v>
      </c>
      <c r="F247" s="55">
        <v>0.32</v>
      </c>
      <c r="G247" s="123">
        <v>0.33</v>
      </c>
      <c r="H247" s="124">
        <v>0.56999999999999995</v>
      </c>
      <c r="I247" s="117">
        <v>0.45</v>
      </c>
      <c r="J247" s="117">
        <v>0.74</v>
      </c>
      <c r="L247" s="41"/>
      <c r="M247" s="41"/>
      <c r="N247" s="41"/>
      <c r="O247" s="41"/>
      <c r="P247" s="41"/>
      <c r="Q247" s="52"/>
      <c r="R247" s="52"/>
      <c r="S247" s="52"/>
      <c r="T247" s="52"/>
    </row>
    <row r="248" spans="1:24" ht="15" customHeight="1" x14ac:dyDescent="0.25">
      <c r="A248" s="113">
        <v>44131</v>
      </c>
      <c r="B248" s="125">
        <v>0.79</v>
      </c>
      <c r="C248" s="125">
        <v>0.95</v>
      </c>
      <c r="D248" s="125">
        <v>1.03</v>
      </c>
      <c r="E248" s="126">
        <v>0.83</v>
      </c>
      <c r="F248" s="55">
        <v>0.32</v>
      </c>
      <c r="G248" s="125">
        <v>0.33</v>
      </c>
      <c r="H248" s="126">
        <v>0.52</v>
      </c>
      <c r="I248" s="122">
        <v>0.44</v>
      </c>
      <c r="J248" s="122">
        <v>0.5</v>
      </c>
      <c r="L248" s="41"/>
      <c r="M248" s="41"/>
      <c r="N248" s="41"/>
      <c r="O248" s="41"/>
      <c r="P248" s="41"/>
      <c r="Q248" s="52"/>
      <c r="R248" s="52"/>
      <c r="S248" s="52"/>
      <c r="T248" s="52"/>
    </row>
    <row r="249" spans="1:24" ht="15" customHeight="1" x14ac:dyDescent="0.25">
      <c r="A249" s="113">
        <v>44132</v>
      </c>
      <c r="B249" s="123">
        <v>0.81</v>
      </c>
      <c r="C249" s="123">
        <v>0.96</v>
      </c>
      <c r="D249" s="123" t="s">
        <v>175</v>
      </c>
      <c r="E249" s="124">
        <v>0.85</v>
      </c>
      <c r="F249" s="55">
        <v>0.31</v>
      </c>
      <c r="G249" s="123">
        <v>0.34</v>
      </c>
      <c r="H249" s="124">
        <v>0.55000000000000004</v>
      </c>
      <c r="I249" s="117">
        <v>0.44</v>
      </c>
      <c r="J249" s="117">
        <v>0.81</v>
      </c>
      <c r="L249" s="41"/>
      <c r="M249" s="41"/>
      <c r="N249" s="41"/>
      <c r="O249" s="41"/>
      <c r="P249" s="41"/>
      <c r="Q249" s="52"/>
      <c r="R249" s="52"/>
      <c r="S249" s="52"/>
      <c r="T249" s="52"/>
    </row>
    <row r="250" spans="1:24" ht="15" customHeight="1" x14ac:dyDescent="0.25">
      <c r="A250" s="113">
        <v>44133</v>
      </c>
      <c r="B250" s="123">
        <v>0.78</v>
      </c>
      <c r="C250" s="123">
        <v>0.92</v>
      </c>
      <c r="D250" s="123">
        <v>1.02</v>
      </c>
      <c r="E250" s="124">
        <v>0.82</v>
      </c>
      <c r="F250" s="55">
        <v>0.31</v>
      </c>
      <c r="G250" s="123">
        <v>0.34</v>
      </c>
      <c r="H250" s="124">
        <v>0.55000000000000004</v>
      </c>
      <c r="I250" s="117">
        <v>0.42</v>
      </c>
      <c r="J250" s="117">
        <v>0.69</v>
      </c>
      <c r="L250" s="41"/>
      <c r="M250" s="41"/>
      <c r="N250" s="41"/>
      <c r="O250" s="41"/>
      <c r="P250" s="41"/>
      <c r="Q250" s="52"/>
      <c r="R250" s="52"/>
      <c r="S250" s="52"/>
      <c r="T250" s="52"/>
    </row>
    <row r="251" spans="1:24" ht="15" customHeight="1" x14ac:dyDescent="0.25">
      <c r="A251" s="113">
        <v>44134</v>
      </c>
      <c r="B251" s="123">
        <v>0.83</v>
      </c>
      <c r="C251" s="123">
        <v>0.93</v>
      </c>
      <c r="D251" s="123">
        <v>1.01</v>
      </c>
      <c r="E251" s="124">
        <v>0.86</v>
      </c>
      <c r="F251" s="55">
        <v>0.31</v>
      </c>
      <c r="G251" s="123">
        <v>0.36</v>
      </c>
      <c r="H251" s="124">
        <v>0.56999999999999995</v>
      </c>
      <c r="I251" s="117">
        <v>0.47</v>
      </c>
      <c r="J251" s="117">
        <v>0.75</v>
      </c>
      <c r="L251" s="41"/>
      <c r="M251" s="41"/>
      <c r="N251" s="41"/>
      <c r="O251" s="41"/>
      <c r="P251" s="41"/>
      <c r="Q251" s="52"/>
      <c r="R251" s="52"/>
      <c r="S251" s="52"/>
      <c r="T251" s="52"/>
    </row>
    <row r="252" spans="1:24" ht="15" customHeight="1" x14ac:dyDescent="0.25">
      <c r="A252" s="107">
        <v>44135</v>
      </c>
      <c r="B252" s="108">
        <v>0.83</v>
      </c>
      <c r="C252" s="108">
        <v>0.99</v>
      </c>
      <c r="D252" s="108">
        <v>1.0900000000000001</v>
      </c>
      <c r="E252" s="108">
        <v>0.86</v>
      </c>
      <c r="F252" s="23">
        <v>0.31</v>
      </c>
      <c r="G252" s="109">
        <v>0.39</v>
      </c>
      <c r="H252" s="110">
        <v>0.59</v>
      </c>
      <c r="I252" s="23">
        <v>0.47</v>
      </c>
      <c r="J252" s="111">
        <v>0.79</v>
      </c>
      <c r="L252" s="41"/>
      <c r="M252" s="41"/>
      <c r="N252" s="41"/>
      <c r="O252" s="41"/>
      <c r="P252" s="41"/>
      <c r="Q252" s="52"/>
      <c r="R252" s="52"/>
      <c r="S252" s="52"/>
      <c r="T252" s="52"/>
    </row>
    <row r="253" spans="1:24" ht="15" customHeight="1" x14ac:dyDescent="0.25">
      <c r="A253" s="107">
        <v>44136</v>
      </c>
      <c r="B253" s="108">
        <v>0.86</v>
      </c>
      <c r="C253" s="108">
        <v>1.06</v>
      </c>
      <c r="D253" s="108">
        <v>1.1499999999999999</v>
      </c>
      <c r="E253" s="108">
        <v>0.89</v>
      </c>
      <c r="F253" s="23">
        <v>0.32</v>
      </c>
      <c r="G253" s="109">
        <v>0.4</v>
      </c>
      <c r="H253" s="110">
        <v>0.59</v>
      </c>
      <c r="I253" s="23">
        <v>0.54</v>
      </c>
      <c r="J253" s="111">
        <v>0.83</v>
      </c>
      <c r="L253" s="41"/>
      <c r="M253" s="41"/>
      <c r="N253" s="41"/>
      <c r="O253" s="41"/>
      <c r="P253" s="41"/>
      <c r="Q253" s="52"/>
      <c r="R253" s="52"/>
      <c r="S253" s="52"/>
      <c r="T253" s="52"/>
    </row>
    <row r="254" spans="1:24" ht="15" customHeight="1" x14ac:dyDescent="0.25">
      <c r="A254" s="113">
        <v>44137</v>
      </c>
      <c r="B254" s="123">
        <v>0.87</v>
      </c>
      <c r="C254" s="123">
        <v>1.04</v>
      </c>
      <c r="D254" s="123">
        <v>1.07</v>
      </c>
      <c r="E254" s="124">
        <v>0.92</v>
      </c>
      <c r="F254" s="55">
        <v>0.33</v>
      </c>
      <c r="G254" s="123">
        <v>0.37</v>
      </c>
      <c r="H254" s="124">
        <v>0.6</v>
      </c>
      <c r="I254" s="117">
        <v>0.59</v>
      </c>
      <c r="J254" s="117">
        <v>0.7</v>
      </c>
      <c r="L254" s="41"/>
      <c r="M254" s="41"/>
      <c r="N254" s="41"/>
      <c r="O254" s="41"/>
      <c r="P254" s="41"/>
      <c r="Q254" s="52"/>
      <c r="R254" s="52"/>
      <c r="S254" s="52"/>
      <c r="T254" s="52"/>
    </row>
    <row r="255" spans="1:24" ht="15" customHeight="1" x14ac:dyDescent="0.25">
      <c r="A255" s="113">
        <v>44138</v>
      </c>
      <c r="B255" s="125">
        <v>0.88</v>
      </c>
      <c r="C255" s="125">
        <v>1.03</v>
      </c>
      <c r="D255" s="125">
        <v>1.06</v>
      </c>
      <c r="E255" s="126">
        <v>0.92</v>
      </c>
      <c r="F255" s="55">
        <v>0.34</v>
      </c>
      <c r="G255" s="125">
        <v>0.4</v>
      </c>
      <c r="H255" s="126">
        <v>0.62</v>
      </c>
      <c r="I255" s="122">
        <v>0.63</v>
      </c>
      <c r="J255" s="122">
        <v>0.7</v>
      </c>
      <c r="L255" s="41"/>
      <c r="M255" s="41"/>
      <c r="N255" s="41"/>
      <c r="O255" s="41"/>
      <c r="P255" s="41"/>
      <c r="Q255" s="52"/>
      <c r="R255" s="52"/>
      <c r="S255" s="52"/>
      <c r="T255" s="52"/>
    </row>
    <row r="256" spans="1:24" ht="15" customHeight="1" x14ac:dyDescent="0.25">
      <c r="A256" s="113">
        <v>44139</v>
      </c>
      <c r="B256" s="123">
        <v>0.92</v>
      </c>
      <c r="C256" s="123">
        <v>1.07</v>
      </c>
      <c r="D256" s="123">
        <v>1.07</v>
      </c>
      <c r="E256" s="124">
        <v>0.96</v>
      </c>
      <c r="F256" s="55">
        <v>0.35</v>
      </c>
      <c r="G256" s="123">
        <v>0.43</v>
      </c>
      <c r="H256" s="124">
        <v>0.64</v>
      </c>
      <c r="I256" s="117">
        <v>0.62</v>
      </c>
      <c r="J256" s="117">
        <v>1.1000000000000001</v>
      </c>
      <c r="L256" s="41"/>
      <c r="M256" s="41"/>
      <c r="N256" s="41"/>
      <c r="O256" s="41"/>
      <c r="P256" s="41"/>
      <c r="Q256" s="52"/>
      <c r="R256" s="52"/>
      <c r="S256" s="52"/>
      <c r="T256" s="52"/>
    </row>
    <row r="257" spans="1:20" ht="15" customHeight="1" x14ac:dyDescent="0.25">
      <c r="A257" s="113">
        <v>44140</v>
      </c>
      <c r="B257" s="123">
        <v>0.67</v>
      </c>
      <c r="C257" s="123">
        <v>0.86</v>
      </c>
      <c r="D257" s="123">
        <v>1.04</v>
      </c>
      <c r="E257" s="124">
        <v>0.73</v>
      </c>
      <c r="F257" s="55">
        <v>0.34</v>
      </c>
      <c r="G257" s="123">
        <v>0.23</v>
      </c>
      <c r="H257" s="124">
        <v>0.47</v>
      </c>
      <c r="I257" s="117">
        <v>0.44</v>
      </c>
      <c r="J257" s="117">
        <v>1.06</v>
      </c>
      <c r="L257" s="41"/>
      <c r="M257" s="41"/>
      <c r="N257" s="41"/>
      <c r="O257" s="41"/>
      <c r="P257" s="41"/>
      <c r="Q257" s="52"/>
      <c r="R257" s="52"/>
      <c r="S257" s="52"/>
      <c r="T257" s="52"/>
    </row>
    <row r="258" spans="1:20" ht="15" customHeight="1" x14ac:dyDescent="0.25">
      <c r="A258" s="113">
        <v>44141</v>
      </c>
      <c r="B258" s="123">
        <v>0.67</v>
      </c>
      <c r="C258" s="123">
        <v>0.84</v>
      </c>
      <c r="D258" s="123">
        <v>1.04</v>
      </c>
      <c r="E258" s="124">
        <v>0.72</v>
      </c>
      <c r="F258" s="55">
        <v>0.32</v>
      </c>
      <c r="G258" s="123">
        <v>0.22</v>
      </c>
      <c r="H258" s="124">
        <v>0.47</v>
      </c>
      <c r="I258" s="117">
        <v>0.43</v>
      </c>
      <c r="J258" s="117">
        <v>0.95</v>
      </c>
      <c r="L258" s="41"/>
      <c r="M258" s="41"/>
      <c r="N258" s="41"/>
      <c r="O258" s="41"/>
      <c r="P258" s="41"/>
      <c r="Q258" s="52"/>
      <c r="R258" s="52"/>
      <c r="S258" s="52"/>
      <c r="T258" s="52"/>
    </row>
    <row r="259" spans="1:20" ht="15" customHeight="1" x14ac:dyDescent="0.25">
      <c r="A259" s="107">
        <v>44142</v>
      </c>
      <c r="B259" s="108">
        <v>0.61</v>
      </c>
      <c r="C259" s="108">
        <v>0.78</v>
      </c>
      <c r="D259" s="108">
        <v>1.1000000000000001</v>
      </c>
      <c r="E259" s="108">
        <v>0.65</v>
      </c>
      <c r="F259" s="23">
        <v>0.3</v>
      </c>
      <c r="G259" s="109">
        <v>0.17</v>
      </c>
      <c r="H259" s="110">
        <v>0.4</v>
      </c>
      <c r="I259" s="23">
        <v>0.31</v>
      </c>
      <c r="J259" s="111">
        <v>1.72</v>
      </c>
      <c r="L259" s="41"/>
      <c r="M259" s="41"/>
      <c r="N259" s="41"/>
      <c r="O259" s="41"/>
      <c r="P259" s="41"/>
      <c r="Q259" s="52"/>
      <c r="R259" s="52"/>
      <c r="S259" s="52"/>
      <c r="T259" s="52"/>
    </row>
    <row r="260" spans="1:20" ht="15" customHeight="1" x14ac:dyDescent="0.25">
      <c r="A260" s="107">
        <v>44143</v>
      </c>
      <c r="B260" s="108">
        <v>0.56999999999999995</v>
      </c>
      <c r="C260" s="108">
        <v>0.72</v>
      </c>
      <c r="D260" s="108">
        <v>1.0900000000000001</v>
      </c>
      <c r="E260" s="108">
        <v>0.6</v>
      </c>
      <c r="F260" s="23">
        <v>0.28000000000000003</v>
      </c>
      <c r="G260" s="109">
        <v>0.16</v>
      </c>
      <c r="H260" s="110">
        <v>0.36</v>
      </c>
      <c r="I260" s="23">
        <v>0.32</v>
      </c>
      <c r="J260" s="111">
        <v>1.18</v>
      </c>
      <c r="L260" s="41"/>
      <c r="M260" s="41"/>
      <c r="N260" s="41"/>
      <c r="O260" s="41"/>
      <c r="P260" s="41"/>
      <c r="Q260" s="52"/>
      <c r="R260" s="52"/>
      <c r="S260" s="52"/>
      <c r="T260" s="52"/>
    </row>
    <row r="261" spans="1:20" ht="15" customHeight="1" x14ac:dyDescent="0.25">
      <c r="A261" s="113">
        <v>44144</v>
      </c>
      <c r="B261" s="123">
        <v>0.7</v>
      </c>
      <c r="C261" s="123">
        <v>0.9</v>
      </c>
      <c r="D261" s="123">
        <v>1.06</v>
      </c>
      <c r="E261" s="124">
        <v>0.76</v>
      </c>
      <c r="F261" s="55">
        <v>0.27</v>
      </c>
      <c r="G261" s="123">
        <v>0.23</v>
      </c>
      <c r="H261" s="124">
        <v>0.49</v>
      </c>
      <c r="I261" s="117">
        <v>0.48</v>
      </c>
      <c r="J261" s="117">
        <v>0.76</v>
      </c>
      <c r="L261" s="41"/>
      <c r="M261" s="41"/>
      <c r="N261" s="41"/>
      <c r="O261" s="41"/>
      <c r="P261" s="41"/>
      <c r="Q261" s="52"/>
      <c r="R261" s="52"/>
      <c r="S261" s="52"/>
      <c r="T261" s="52"/>
    </row>
    <row r="262" spans="1:20" ht="15" customHeight="1" x14ac:dyDescent="0.25">
      <c r="A262" s="113">
        <v>44145</v>
      </c>
      <c r="B262" s="125">
        <v>0.7</v>
      </c>
      <c r="C262" s="125">
        <v>0.89</v>
      </c>
      <c r="D262" s="125">
        <v>1.04</v>
      </c>
      <c r="E262" s="126">
        <v>0.76</v>
      </c>
      <c r="F262" s="55">
        <v>0.25</v>
      </c>
      <c r="G262" s="125">
        <v>0.23</v>
      </c>
      <c r="H262" s="126">
        <v>0.49</v>
      </c>
      <c r="I262" s="122">
        <v>0.49</v>
      </c>
      <c r="J262" s="122">
        <v>0.78</v>
      </c>
      <c r="L262" s="41"/>
      <c r="M262" s="41"/>
      <c r="N262" s="41"/>
      <c r="O262" s="41"/>
      <c r="P262" s="41"/>
      <c r="Q262" s="52"/>
      <c r="R262" s="52"/>
      <c r="S262" s="52"/>
      <c r="T262" s="52"/>
    </row>
    <row r="263" spans="1:20" ht="15" customHeight="1" x14ac:dyDescent="0.25">
      <c r="A263" s="113">
        <v>44146</v>
      </c>
      <c r="B263" s="123">
        <v>0.69</v>
      </c>
      <c r="C263" s="123">
        <v>0.89</v>
      </c>
      <c r="D263" s="123">
        <v>1.05</v>
      </c>
      <c r="E263" s="124">
        <v>0.75</v>
      </c>
      <c r="F263" s="55">
        <v>0.23</v>
      </c>
      <c r="G263" s="123">
        <v>0.23</v>
      </c>
      <c r="H263" s="124">
        <v>0.47</v>
      </c>
      <c r="I263" s="117">
        <v>0.46</v>
      </c>
      <c r="J263" s="117">
        <v>0.95</v>
      </c>
      <c r="L263" s="41"/>
      <c r="M263" s="41"/>
      <c r="N263" s="41"/>
      <c r="O263" s="41"/>
      <c r="P263" s="41"/>
      <c r="Q263" s="52"/>
      <c r="R263" s="52"/>
      <c r="S263" s="52"/>
      <c r="T263" s="52"/>
    </row>
    <row r="264" spans="1:20" ht="15" customHeight="1" x14ac:dyDescent="0.25">
      <c r="A264" s="113">
        <v>44147</v>
      </c>
      <c r="B264" s="123">
        <v>0.7</v>
      </c>
      <c r="C264" s="123">
        <v>0.86</v>
      </c>
      <c r="D264" s="123">
        <v>1.03</v>
      </c>
      <c r="E264" s="124">
        <v>0.76</v>
      </c>
      <c r="F264" s="55">
        <v>0.23</v>
      </c>
      <c r="G264" s="123">
        <v>0.22</v>
      </c>
      <c r="H264" s="124">
        <v>0.48</v>
      </c>
      <c r="I264" s="117">
        <v>0.48</v>
      </c>
      <c r="J264" s="117">
        <v>1.1100000000000001</v>
      </c>
      <c r="L264" s="41"/>
      <c r="M264" s="41"/>
      <c r="N264" s="41"/>
      <c r="O264" s="41"/>
      <c r="P264" s="41"/>
      <c r="Q264" s="52"/>
      <c r="R264" s="52"/>
      <c r="S264" s="52"/>
      <c r="T264" s="52"/>
    </row>
    <row r="265" spans="1:20" ht="15" customHeight="1" x14ac:dyDescent="0.25">
      <c r="A265" s="113">
        <v>44148</v>
      </c>
      <c r="B265" s="123">
        <v>0.71</v>
      </c>
      <c r="C265" s="123">
        <v>0.86</v>
      </c>
      <c r="D265" s="123">
        <v>1.03</v>
      </c>
      <c r="E265" s="124">
        <v>0.76</v>
      </c>
      <c r="F265" s="55">
        <v>0.24</v>
      </c>
      <c r="G265" s="123">
        <v>0.23</v>
      </c>
      <c r="H265" s="124">
        <v>0.49</v>
      </c>
      <c r="I265" s="117">
        <v>0.46</v>
      </c>
      <c r="J265" s="117">
        <v>0.89</v>
      </c>
      <c r="L265" s="41"/>
      <c r="M265" s="41"/>
      <c r="N265" s="41"/>
      <c r="O265" s="41"/>
      <c r="P265" s="41"/>
      <c r="Q265" s="52"/>
      <c r="R265" s="52"/>
      <c r="S265" s="52"/>
      <c r="T265" s="52"/>
    </row>
    <row r="266" spans="1:20" ht="15" customHeight="1" x14ac:dyDescent="0.25">
      <c r="A266" s="107">
        <v>44149</v>
      </c>
      <c r="B266" s="108">
        <v>0.61</v>
      </c>
      <c r="C266" s="108">
        <v>0.77</v>
      </c>
      <c r="D266" s="108">
        <v>1.06</v>
      </c>
      <c r="E266" s="108">
        <v>0.65</v>
      </c>
      <c r="F266" s="23">
        <v>0.24</v>
      </c>
      <c r="G266" s="109">
        <v>0.18</v>
      </c>
      <c r="H266" s="110">
        <v>0.38</v>
      </c>
      <c r="I266" s="23">
        <v>0.32</v>
      </c>
      <c r="J266" s="111">
        <v>0.72</v>
      </c>
      <c r="L266" s="41"/>
      <c r="M266" s="41"/>
      <c r="N266" s="41"/>
      <c r="O266" s="41"/>
      <c r="P266" s="41"/>
      <c r="Q266" s="52"/>
      <c r="R266" s="52"/>
      <c r="S266" s="52"/>
      <c r="T266" s="52"/>
    </row>
    <row r="267" spans="1:20" ht="15" customHeight="1" x14ac:dyDescent="0.25">
      <c r="A267" s="107">
        <v>44150</v>
      </c>
      <c r="B267" s="108">
        <v>0.6</v>
      </c>
      <c r="C267" s="108">
        <v>0.76</v>
      </c>
      <c r="D267" s="108">
        <v>1.08</v>
      </c>
      <c r="E267" s="108">
        <v>0.63</v>
      </c>
      <c r="F267" s="23">
        <v>0.24</v>
      </c>
      <c r="G267" s="109">
        <v>0.19</v>
      </c>
      <c r="H267" s="110">
        <v>0.37</v>
      </c>
      <c r="I267" s="23">
        <v>0.35</v>
      </c>
      <c r="J267" s="111">
        <v>0.91</v>
      </c>
      <c r="L267" s="41"/>
      <c r="M267" s="41"/>
      <c r="N267" s="41"/>
      <c r="O267" s="41"/>
      <c r="P267" s="41"/>
      <c r="Q267" s="52"/>
      <c r="R267" s="52"/>
      <c r="S267" s="52"/>
      <c r="T267" s="52"/>
    </row>
    <row r="268" spans="1:20" ht="15" customHeight="1" x14ac:dyDescent="0.25">
      <c r="A268" s="113">
        <v>44151</v>
      </c>
      <c r="B268" s="123">
        <v>0.71</v>
      </c>
      <c r="C268" s="123">
        <v>0.92</v>
      </c>
      <c r="D268" s="123">
        <v>1.06</v>
      </c>
      <c r="E268" s="124">
        <v>0.78</v>
      </c>
      <c r="F268" s="55">
        <v>0.23</v>
      </c>
      <c r="G268" s="123">
        <v>0.24</v>
      </c>
      <c r="H268" s="124">
        <v>0.49</v>
      </c>
      <c r="I268" s="117">
        <v>0.48</v>
      </c>
      <c r="J268" s="117">
        <v>0.82</v>
      </c>
      <c r="L268" s="41"/>
      <c r="M268" s="41"/>
      <c r="N268" s="41"/>
      <c r="O268" s="41"/>
      <c r="P268" s="41"/>
      <c r="Q268" s="52"/>
      <c r="R268" s="52"/>
      <c r="S268" s="52"/>
      <c r="T268" s="52"/>
    </row>
    <row r="269" spans="1:20" ht="15" customHeight="1" x14ac:dyDescent="0.25">
      <c r="A269" s="113">
        <v>44152</v>
      </c>
      <c r="B269" s="125">
        <v>0.71</v>
      </c>
      <c r="C269" s="125">
        <v>0.9</v>
      </c>
      <c r="D269" s="125">
        <v>1.04</v>
      </c>
      <c r="E269" s="126">
        <v>0.77</v>
      </c>
      <c r="F269" s="55">
        <v>0.23</v>
      </c>
      <c r="G269" s="125">
        <v>0.24</v>
      </c>
      <c r="H269" s="126">
        <v>0.49</v>
      </c>
      <c r="I269" s="122">
        <v>0.49</v>
      </c>
      <c r="J269" s="122">
        <v>0.8</v>
      </c>
      <c r="L269" s="95"/>
      <c r="M269" s="95"/>
      <c r="N269" s="95"/>
      <c r="O269" s="95"/>
      <c r="P269" s="95"/>
      <c r="Q269" s="52"/>
      <c r="R269" s="52"/>
      <c r="S269" s="52"/>
      <c r="T269" s="52"/>
    </row>
    <row r="270" spans="1:20" ht="15" customHeight="1" x14ac:dyDescent="0.25">
      <c r="A270" s="113">
        <v>44153</v>
      </c>
      <c r="B270" s="123">
        <v>0.7</v>
      </c>
      <c r="C270" s="123">
        <v>0.89</v>
      </c>
      <c r="D270" s="123">
        <v>1.05</v>
      </c>
      <c r="E270" s="124">
        <v>0.76</v>
      </c>
      <c r="F270" s="55">
        <v>0.23</v>
      </c>
      <c r="G270" s="123">
        <v>0.23</v>
      </c>
      <c r="H270" s="124">
        <v>0.48</v>
      </c>
      <c r="I270" s="117">
        <v>0.45</v>
      </c>
      <c r="J270" s="117">
        <v>0.77</v>
      </c>
      <c r="L270" s="95"/>
      <c r="M270" s="95"/>
      <c r="N270" s="95"/>
      <c r="O270" s="95"/>
      <c r="P270" s="95"/>
      <c r="Q270" s="52"/>
      <c r="R270" s="52"/>
      <c r="S270" s="52"/>
      <c r="T270" s="52"/>
    </row>
    <row r="271" spans="1:20" ht="15" customHeight="1" x14ac:dyDescent="0.25">
      <c r="A271" s="113">
        <v>44154</v>
      </c>
      <c r="B271" s="123">
        <v>0.71</v>
      </c>
      <c r="C271" s="123">
        <v>0.88</v>
      </c>
      <c r="D271" s="123">
        <v>1.04</v>
      </c>
      <c r="E271" s="124">
        <v>0.77</v>
      </c>
      <c r="F271" s="55">
        <v>0.23</v>
      </c>
      <c r="G271" s="123">
        <v>0.23</v>
      </c>
      <c r="H271" s="124">
        <v>0.48</v>
      </c>
      <c r="I271" s="117">
        <v>0.48</v>
      </c>
      <c r="J271" s="117">
        <v>0.99</v>
      </c>
      <c r="L271" s="95"/>
      <c r="M271" s="95"/>
      <c r="N271" s="95"/>
      <c r="O271" s="95"/>
      <c r="P271" s="95"/>
      <c r="Q271" s="52"/>
      <c r="R271" s="52"/>
      <c r="S271" s="52"/>
      <c r="T271" s="52"/>
    </row>
    <row r="272" spans="1:20" ht="15" customHeight="1" x14ac:dyDescent="0.25">
      <c r="A272" s="113">
        <v>44155</v>
      </c>
      <c r="B272" s="123">
        <v>0.71</v>
      </c>
      <c r="C272" s="123">
        <v>0.88</v>
      </c>
      <c r="D272" s="123">
        <v>1.05</v>
      </c>
      <c r="E272" s="124">
        <v>0.76</v>
      </c>
      <c r="F272" s="55">
        <v>0.23</v>
      </c>
      <c r="G272" s="123">
        <v>0.23</v>
      </c>
      <c r="H272" s="124">
        <v>0.48</v>
      </c>
      <c r="I272" s="117">
        <v>0.45</v>
      </c>
      <c r="J272" s="117">
        <v>0.67</v>
      </c>
      <c r="L272" s="95"/>
      <c r="M272" s="95"/>
      <c r="N272" s="95"/>
      <c r="O272" s="95"/>
      <c r="P272" s="95"/>
      <c r="Q272" s="52"/>
      <c r="R272" s="52"/>
      <c r="S272" s="52"/>
      <c r="T272" s="52"/>
    </row>
    <row r="273" spans="1:20" ht="15" customHeight="1" x14ac:dyDescent="0.25">
      <c r="A273" s="107">
        <v>44156</v>
      </c>
      <c r="B273" s="108">
        <v>0.63</v>
      </c>
      <c r="C273" s="108">
        <v>0.81</v>
      </c>
      <c r="D273" s="108">
        <v>1.1100000000000001</v>
      </c>
      <c r="E273" s="108">
        <v>0.68</v>
      </c>
      <c r="F273" s="23">
        <v>0.23</v>
      </c>
      <c r="G273" s="109">
        <v>0.18</v>
      </c>
      <c r="H273" s="110">
        <v>0.42</v>
      </c>
      <c r="I273" s="23">
        <v>0.33</v>
      </c>
      <c r="J273" s="111">
        <v>1.3</v>
      </c>
      <c r="L273" s="95"/>
      <c r="M273" s="95"/>
      <c r="N273" s="95"/>
      <c r="O273" s="95"/>
      <c r="P273" s="95"/>
      <c r="Q273" s="52"/>
      <c r="R273" s="52"/>
      <c r="S273" s="52"/>
      <c r="T273" s="52"/>
    </row>
    <row r="274" spans="1:20" ht="15" customHeight="1" x14ac:dyDescent="0.25">
      <c r="A274" s="107">
        <v>44157</v>
      </c>
      <c r="B274" s="108">
        <v>0.64</v>
      </c>
      <c r="C274" s="108">
        <v>0.81</v>
      </c>
      <c r="D274" s="108">
        <v>1.1399999999999999</v>
      </c>
      <c r="E274" s="108">
        <v>0.68</v>
      </c>
      <c r="F274" s="23">
        <v>0.23</v>
      </c>
      <c r="G274" s="108">
        <v>0.19</v>
      </c>
      <c r="H274" s="110">
        <v>0.41</v>
      </c>
      <c r="I274" s="23">
        <v>0.36</v>
      </c>
      <c r="J274" s="111">
        <v>1.74</v>
      </c>
      <c r="L274" s="95"/>
      <c r="M274" s="95"/>
      <c r="N274" s="95"/>
      <c r="O274" s="95"/>
      <c r="P274" s="95"/>
      <c r="Q274" s="52"/>
      <c r="R274" s="52"/>
      <c r="S274" s="52"/>
      <c r="T274" s="52"/>
    </row>
    <row r="275" spans="1:20" ht="15" customHeight="1" x14ac:dyDescent="0.25">
      <c r="A275" s="113">
        <v>44158</v>
      </c>
      <c r="B275" s="123">
        <v>0.72</v>
      </c>
      <c r="C275" s="123">
        <v>0.93</v>
      </c>
      <c r="D275" s="123">
        <v>1.07</v>
      </c>
      <c r="E275" s="127">
        <v>0.78</v>
      </c>
      <c r="F275" s="55">
        <v>0.23</v>
      </c>
      <c r="G275" s="128">
        <v>0.24</v>
      </c>
      <c r="H275" s="124">
        <v>0.49</v>
      </c>
      <c r="I275" s="117">
        <v>0.48</v>
      </c>
      <c r="J275" s="117">
        <v>0.78</v>
      </c>
      <c r="L275" s="95"/>
      <c r="M275" s="95"/>
      <c r="N275" s="95"/>
      <c r="O275" s="95"/>
      <c r="P275" s="95"/>
      <c r="Q275" s="52"/>
    </row>
    <row r="276" spans="1:20" ht="15" customHeight="1" x14ac:dyDescent="0.25">
      <c r="A276" s="113">
        <v>44159</v>
      </c>
      <c r="B276" s="123">
        <v>0.71</v>
      </c>
      <c r="C276" s="123">
        <v>0.91</v>
      </c>
      <c r="D276" s="123">
        <v>1.06</v>
      </c>
      <c r="E276" s="127">
        <v>0.77</v>
      </c>
      <c r="F276" s="55">
        <v>0.23</v>
      </c>
      <c r="G276" s="128">
        <v>0.24</v>
      </c>
      <c r="H276" s="124">
        <v>0.49</v>
      </c>
      <c r="I276" s="117">
        <v>0.49</v>
      </c>
      <c r="J276" s="117">
        <v>0.73</v>
      </c>
      <c r="L276" s="95"/>
      <c r="M276" s="95"/>
      <c r="N276" s="95"/>
      <c r="O276" s="95"/>
      <c r="P276" s="95"/>
      <c r="Q276" s="52"/>
    </row>
    <row r="277" spans="1:20" ht="15" customHeight="1" x14ac:dyDescent="0.25">
      <c r="A277" s="113">
        <v>44160</v>
      </c>
      <c r="B277" s="123">
        <v>0.7</v>
      </c>
      <c r="C277" s="123">
        <v>0.89</v>
      </c>
      <c r="D277" s="123">
        <v>1.06</v>
      </c>
      <c r="E277" s="127">
        <v>0.76</v>
      </c>
      <c r="F277" s="55">
        <v>0.23</v>
      </c>
      <c r="G277" s="128">
        <v>0.23</v>
      </c>
      <c r="H277" s="124">
        <v>0.48</v>
      </c>
      <c r="I277" s="117">
        <v>0.46</v>
      </c>
      <c r="J277" s="117">
        <v>0.8</v>
      </c>
      <c r="L277" s="95"/>
      <c r="M277" s="95"/>
      <c r="N277" s="95"/>
      <c r="O277" s="95"/>
      <c r="P277" s="95"/>
      <c r="Q277" s="52"/>
    </row>
    <row r="278" spans="1:20" ht="15" customHeight="1" x14ac:dyDescent="0.25">
      <c r="A278" s="113">
        <v>44161</v>
      </c>
      <c r="B278" s="123">
        <v>0.71</v>
      </c>
      <c r="C278" s="123">
        <v>0.88</v>
      </c>
      <c r="D278" s="123">
        <v>1.06</v>
      </c>
      <c r="E278" s="127">
        <v>0.76</v>
      </c>
      <c r="F278" s="55">
        <v>0.23</v>
      </c>
      <c r="G278" s="128">
        <v>0.23</v>
      </c>
      <c r="H278" s="124">
        <v>0.48</v>
      </c>
      <c r="I278" s="117">
        <v>0.47</v>
      </c>
      <c r="J278" s="117">
        <v>1.07</v>
      </c>
      <c r="L278" s="95"/>
      <c r="M278" s="95"/>
      <c r="N278" s="95"/>
      <c r="O278" s="95"/>
      <c r="P278" s="95"/>
      <c r="Q278" s="52"/>
    </row>
    <row r="279" spans="1:20" ht="15" customHeight="1" x14ac:dyDescent="0.25">
      <c r="A279" s="113">
        <v>44162</v>
      </c>
      <c r="B279" s="123">
        <v>0.72</v>
      </c>
      <c r="C279" s="123">
        <v>0.88</v>
      </c>
      <c r="D279" s="123">
        <v>1.06</v>
      </c>
      <c r="E279" s="127">
        <v>0.77</v>
      </c>
      <c r="F279" s="55">
        <v>0.23</v>
      </c>
      <c r="G279" s="128">
        <v>0.23</v>
      </c>
      <c r="H279" s="124">
        <v>0.47</v>
      </c>
      <c r="I279" s="117">
        <v>0.45</v>
      </c>
      <c r="J279" s="117">
        <v>0.76</v>
      </c>
      <c r="L279" s="95"/>
      <c r="M279" s="95"/>
      <c r="N279" s="95"/>
      <c r="O279" s="95"/>
      <c r="P279" s="95"/>
      <c r="Q279" s="52"/>
    </row>
    <row r="280" spans="1:20" ht="15" customHeight="1" x14ac:dyDescent="0.25">
      <c r="A280" s="107">
        <v>44163</v>
      </c>
      <c r="B280" s="108">
        <v>0.65</v>
      </c>
      <c r="C280" s="108">
        <v>0.83</v>
      </c>
      <c r="D280" s="108">
        <v>1.17</v>
      </c>
      <c r="E280" s="108">
        <v>0.69</v>
      </c>
      <c r="F280" s="23">
        <v>0.23</v>
      </c>
      <c r="G280" s="108">
        <v>0.19</v>
      </c>
      <c r="H280" s="110">
        <v>0.42</v>
      </c>
      <c r="I280" s="23">
        <v>0.35</v>
      </c>
      <c r="J280" s="111">
        <v>1.1200000000000001</v>
      </c>
      <c r="L280" s="95"/>
      <c r="M280" s="95"/>
      <c r="N280" s="95"/>
      <c r="O280" s="95"/>
      <c r="P280" s="95"/>
      <c r="Q280" s="52"/>
    </row>
    <row r="281" spans="1:20" ht="15" customHeight="1" x14ac:dyDescent="0.25">
      <c r="A281" s="107">
        <v>44164</v>
      </c>
      <c r="B281" s="108">
        <v>0.64</v>
      </c>
      <c r="C281" s="108">
        <v>0.81</v>
      </c>
      <c r="D281" s="108">
        <v>1.2</v>
      </c>
      <c r="E281" s="108">
        <v>0.68</v>
      </c>
      <c r="F281" s="23">
        <v>0.23</v>
      </c>
      <c r="G281" s="108">
        <v>0.19</v>
      </c>
      <c r="H281" s="110">
        <v>0.39</v>
      </c>
      <c r="I281" s="23">
        <v>0.37</v>
      </c>
      <c r="J281" s="111">
        <v>1.34</v>
      </c>
      <c r="L281" s="95"/>
      <c r="M281" s="95"/>
      <c r="N281" s="95"/>
      <c r="O281" s="95"/>
      <c r="P281" s="95"/>
      <c r="Q281" s="52"/>
    </row>
    <row r="282" spans="1:20" ht="15" customHeight="1" x14ac:dyDescent="0.25">
      <c r="A282" s="113">
        <v>44165</v>
      </c>
      <c r="B282" s="123">
        <v>0.73</v>
      </c>
      <c r="C282" s="123">
        <v>0.95</v>
      </c>
      <c r="D282" s="123">
        <v>1.0900000000000001</v>
      </c>
      <c r="E282" s="127">
        <v>0.8</v>
      </c>
      <c r="F282" s="55">
        <v>0.23</v>
      </c>
      <c r="G282" s="128">
        <v>0.25</v>
      </c>
      <c r="H282" s="124">
        <v>0.49</v>
      </c>
      <c r="I282" s="117">
        <v>0.49</v>
      </c>
      <c r="J282" s="117">
        <v>0.66</v>
      </c>
      <c r="L282" s="95"/>
      <c r="M282" s="95"/>
      <c r="N282" s="95"/>
      <c r="O282" s="95"/>
      <c r="P282" s="95"/>
      <c r="Q282" s="52"/>
    </row>
    <row r="283" spans="1:20" ht="15" customHeight="1" x14ac:dyDescent="0.25">
      <c r="A283" s="113">
        <v>44166</v>
      </c>
      <c r="B283" s="123">
        <v>0.73</v>
      </c>
      <c r="C283" s="123" t="s">
        <v>176</v>
      </c>
      <c r="D283" s="123">
        <v>1.07</v>
      </c>
      <c r="E283" s="127">
        <v>0.79</v>
      </c>
      <c r="F283" s="55">
        <v>0.24</v>
      </c>
      <c r="G283" s="128">
        <v>0.25</v>
      </c>
      <c r="H283" s="124">
        <v>0.51</v>
      </c>
      <c r="I283" s="117">
        <v>0.52</v>
      </c>
      <c r="J283" s="117">
        <v>0.77</v>
      </c>
      <c r="L283" s="95"/>
      <c r="M283" s="95"/>
      <c r="N283" s="95"/>
      <c r="O283" s="95"/>
      <c r="P283" s="95"/>
      <c r="Q283" s="52"/>
    </row>
    <row r="284" spans="1:20" ht="15" customHeight="1" x14ac:dyDescent="0.25">
      <c r="A284" s="113">
        <v>44167</v>
      </c>
      <c r="B284" s="123">
        <v>0.77</v>
      </c>
      <c r="C284" s="123">
        <v>0.96</v>
      </c>
      <c r="D284" s="123">
        <v>1.06</v>
      </c>
      <c r="E284" s="127">
        <v>0.83</v>
      </c>
      <c r="F284" s="55">
        <v>0.25</v>
      </c>
      <c r="G284" s="128">
        <v>0.3</v>
      </c>
      <c r="H284" s="124">
        <v>0.56000000000000005</v>
      </c>
      <c r="I284" s="117">
        <v>0.55000000000000004</v>
      </c>
      <c r="J284" s="117">
        <v>0.94</v>
      </c>
      <c r="L284" s="95"/>
      <c r="M284" s="95"/>
      <c r="N284" s="95"/>
      <c r="O284" s="95"/>
      <c r="P284" s="95"/>
      <c r="Q284" s="52"/>
    </row>
    <row r="285" spans="1:20" ht="15" customHeight="1" x14ac:dyDescent="0.25">
      <c r="A285" s="113">
        <v>44168</v>
      </c>
      <c r="B285" s="123">
        <v>0.78</v>
      </c>
      <c r="C285" s="123">
        <v>0.95</v>
      </c>
      <c r="D285" s="123">
        <v>1.05</v>
      </c>
      <c r="E285" s="127">
        <v>0.82</v>
      </c>
      <c r="F285" s="55">
        <v>0.26</v>
      </c>
      <c r="G285" s="128">
        <v>0.31</v>
      </c>
      <c r="H285" s="124">
        <v>0.54</v>
      </c>
      <c r="I285" s="117">
        <v>0.54</v>
      </c>
      <c r="J285" s="117">
        <v>0.63</v>
      </c>
      <c r="L285" s="95"/>
      <c r="M285" s="95"/>
      <c r="N285" s="95"/>
      <c r="O285" s="95"/>
      <c r="P285" s="95"/>
      <c r="Q285" s="52"/>
    </row>
    <row r="286" spans="1:20" ht="15" customHeight="1" x14ac:dyDescent="0.25">
      <c r="A286" s="113">
        <v>44169</v>
      </c>
      <c r="B286" s="123">
        <v>0.79</v>
      </c>
      <c r="C286" s="123">
        <v>0.95</v>
      </c>
      <c r="D286" s="123">
        <v>1.05</v>
      </c>
      <c r="E286" s="127">
        <v>0.84</v>
      </c>
      <c r="F286" s="55">
        <v>0.27</v>
      </c>
      <c r="G286" s="128">
        <v>0.34</v>
      </c>
      <c r="H286" s="124">
        <v>0.57999999999999996</v>
      </c>
      <c r="I286" s="117">
        <v>0.53</v>
      </c>
      <c r="J286" s="117">
        <v>0.73</v>
      </c>
      <c r="L286" s="52"/>
      <c r="M286" s="52"/>
      <c r="N286" s="95"/>
      <c r="O286" s="95"/>
      <c r="P286" s="95"/>
      <c r="Q286" s="52"/>
      <c r="R286" s="52"/>
      <c r="S286" s="52"/>
    </row>
    <row r="287" spans="1:20" ht="15" customHeight="1" x14ac:dyDescent="0.25">
      <c r="A287" s="107">
        <v>44170</v>
      </c>
      <c r="B287" s="108">
        <v>0.81</v>
      </c>
      <c r="C287" s="108">
        <v>1.01</v>
      </c>
      <c r="D287" s="108">
        <v>1.2</v>
      </c>
      <c r="E287" s="108">
        <v>0.85</v>
      </c>
      <c r="F287" s="23">
        <v>0.28999999999999998</v>
      </c>
      <c r="G287" s="108">
        <v>0.4</v>
      </c>
      <c r="H287" s="110">
        <v>0.57999999999999996</v>
      </c>
      <c r="I287" s="23">
        <v>0.5</v>
      </c>
      <c r="J287" s="111">
        <v>1.08</v>
      </c>
      <c r="L287" s="52"/>
      <c r="M287" s="52"/>
      <c r="N287" s="95"/>
      <c r="O287" s="95"/>
      <c r="P287" s="95"/>
      <c r="Q287" s="52"/>
      <c r="R287" s="52"/>
      <c r="S287" s="52"/>
    </row>
    <row r="288" spans="1:20" ht="15" customHeight="1" x14ac:dyDescent="0.25">
      <c r="A288" s="107">
        <v>44171</v>
      </c>
      <c r="B288" s="108">
        <v>0.78</v>
      </c>
      <c r="C288" s="108">
        <v>0.99</v>
      </c>
      <c r="D288" s="108">
        <v>1.25</v>
      </c>
      <c r="E288" s="108">
        <v>0.82</v>
      </c>
      <c r="F288" s="23">
        <v>0.3</v>
      </c>
      <c r="G288" s="108">
        <v>0.38</v>
      </c>
      <c r="H288" s="110">
        <v>0.55000000000000004</v>
      </c>
      <c r="I288" s="23">
        <v>0.51</v>
      </c>
      <c r="J288" s="111">
        <v>0.83</v>
      </c>
      <c r="L288" s="52"/>
      <c r="M288" s="52"/>
      <c r="N288" s="95"/>
      <c r="O288" s="95"/>
      <c r="P288" s="95"/>
      <c r="Q288" s="52"/>
      <c r="R288" s="52"/>
      <c r="S288" s="52"/>
    </row>
    <row r="289" spans="1:19" ht="15" customHeight="1" x14ac:dyDescent="0.25">
      <c r="A289" s="113">
        <v>44172</v>
      </c>
      <c r="B289" s="123">
        <v>0.82</v>
      </c>
      <c r="C289" s="123">
        <v>1.02</v>
      </c>
      <c r="D289" s="123">
        <v>1.1000000000000001</v>
      </c>
      <c r="E289" s="127">
        <v>0.87</v>
      </c>
      <c r="F289" s="55">
        <v>0.31</v>
      </c>
      <c r="G289" s="128">
        <v>0.32</v>
      </c>
      <c r="H289" s="124">
        <v>0.56000000000000005</v>
      </c>
      <c r="I289" s="117">
        <v>0.57999999999999996</v>
      </c>
      <c r="J289" s="117">
        <v>0.72</v>
      </c>
      <c r="L289" s="52"/>
      <c r="M289" s="52"/>
      <c r="N289" s="95"/>
      <c r="O289" s="95"/>
      <c r="P289" s="95"/>
      <c r="Q289" s="52"/>
      <c r="R289" s="52"/>
      <c r="S289" s="52"/>
    </row>
    <row r="290" spans="1:19" ht="15" customHeight="1" x14ac:dyDescent="0.25">
      <c r="A290" s="113">
        <v>44173</v>
      </c>
      <c r="B290" s="123">
        <v>0.8</v>
      </c>
      <c r="C290" s="123">
        <v>0.99</v>
      </c>
      <c r="D290" s="123">
        <v>1.0900000000000001</v>
      </c>
      <c r="E290" s="127">
        <v>0.86</v>
      </c>
      <c r="F290" s="55">
        <v>0.32</v>
      </c>
      <c r="G290" s="128">
        <v>0.33</v>
      </c>
      <c r="H290" s="124">
        <v>0.57999999999999996</v>
      </c>
      <c r="I290" s="117">
        <v>0.56999999999999995</v>
      </c>
      <c r="J290" s="117">
        <v>0.68</v>
      </c>
      <c r="L290" s="52"/>
      <c r="M290" s="52"/>
      <c r="N290" s="95"/>
      <c r="O290" s="95"/>
      <c r="P290" s="95"/>
      <c r="Q290" s="52"/>
      <c r="R290" s="52"/>
      <c r="S290" s="52"/>
    </row>
    <row r="291" spans="1:19" ht="15" customHeight="1" x14ac:dyDescent="0.25">
      <c r="A291" s="113">
        <v>44174</v>
      </c>
      <c r="B291" s="123">
        <v>0.8</v>
      </c>
      <c r="C291" s="123">
        <v>0.99</v>
      </c>
      <c r="D291" s="123">
        <v>1.0900000000000001</v>
      </c>
      <c r="E291" s="127">
        <v>0.86</v>
      </c>
      <c r="F291" s="55">
        <v>0.32</v>
      </c>
      <c r="G291" s="128">
        <v>0.34</v>
      </c>
      <c r="H291" s="124">
        <v>0.56000000000000005</v>
      </c>
      <c r="I291" s="117">
        <v>0.55000000000000004</v>
      </c>
      <c r="J291" s="117">
        <v>0.86</v>
      </c>
      <c r="L291" s="52"/>
      <c r="M291" s="52"/>
      <c r="N291" s="95"/>
      <c r="O291" s="95"/>
      <c r="P291" s="95"/>
      <c r="Q291" s="52"/>
      <c r="R291" s="52"/>
      <c r="S291" s="52"/>
    </row>
    <row r="292" spans="1:19" ht="15" customHeight="1" x14ac:dyDescent="0.25">
      <c r="A292" s="113">
        <v>44175</v>
      </c>
      <c r="B292" s="123">
        <v>0.8</v>
      </c>
      <c r="C292" s="123">
        <v>0.97</v>
      </c>
      <c r="D292" s="123">
        <v>1.07</v>
      </c>
      <c r="E292" s="127">
        <v>0.85</v>
      </c>
      <c r="F292" s="55">
        <v>0.33</v>
      </c>
      <c r="G292" s="128">
        <v>0.34</v>
      </c>
      <c r="H292" s="124">
        <v>0.57999999999999996</v>
      </c>
      <c r="I292" s="117">
        <v>0.56000000000000005</v>
      </c>
      <c r="J292" s="117">
        <v>0.87</v>
      </c>
      <c r="L292" s="52"/>
      <c r="M292" s="52"/>
      <c r="N292" s="95"/>
      <c r="O292" s="95"/>
      <c r="P292" s="95"/>
      <c r="Q292" s="52"/>
      <c r="R292" s="52"/>
      <c r="S292" s="52"/>
    </row>
    <row r="293" spans="1:19" ht="15" customHeight="1" x14ac:dyDescent="0.25">
      <c r="A293" s="113">
        <v>44176</v>
      </c>
      <c r="B293" s="123">
        <v>0.82</v>
      </c>
      <c r="C293" s="123">
        <v>0.98</v>
      </c>
      <c r="D293" s="123">
        <v>1.08</v>
      </c>
      <c r="E293" s="127">
        <v>0.87</v>
      </c>
      <c r="F293" s="55">
        <v>0.33</v>
      </c>
      <c r="G293" s="128">
        <v>0.36</v>
      </c>
      <c r="H293" s="124">
        <v>0.57999999999999996</v>
      </c>
      <c r="I293" s="117">
        <v>0.55000000000000004</v>
      </c>
      <c r="J293" s="117">
        <v>0.77</v>
      </c>
      <c r="L293" s="52"/>
      <c r="M293" s="52"/>
      <c r="N293" s="95"/>
      <c r="O293" s="95"/>
      <c r="P293" s="95"/>
      <c r="Q293" s="52"/>
      <c r="R293" s="52"/>
      <c r="S293" s="52"/>
    </row>
    <row r="294" spans="1:19" ht="15" customHeight="1" x14ac:dyDescent="0.25">
      <c r="A294" s="107">
        <v>44177</v>
      </c>
      <c r="B294" s="108">
        <v>0.84</v>
      </c>
      <c r="C294" s="108">
        <v>1.03</v>
      </c>
      <c r="D294" s="108">
        <v>1.21</v>
      </c>
      <c r="E294" s="108">
        <v>0.88</v>
      </c>
      <c r="F294" s="23">
        <v>0.33</v>
      </c>
      <c r="G294" s="108">
        <v>0.43</v>
      </c>
      <c r="H294" s="110">
        <v>0.59</v>
      </c>
      <c r="I294" s="23">
        <v>0.52</v>
      </c>
      <c r="J294" s="111">
        <v>1.1200000000000001</v>
      </c>
      <c r="L294" s="52"/>
      <c r="M294" s="52"/>
      <c r="N294" s="95"/>
      <c r="O294" s="95"/>
      <c r="P294" s="95"/>
      <c r="Q294" s="52"/>
      <c r="R294" s="52"/>
      <c r="S294" s="52"/>
    </row>
    <row r="295" spans="1:19" ht="15" customHeight="1" x14ac:dyDescent="0.25">
      <c r="A295" s="107">
        <v>44178</v>
      </c>
      <c r="B295" s="108">
        <v>0.76</v>
      </c>
      <c r="C295" s="108">
        <v>0.96</v>
      </c>
      <c r="D295" s="108">
        <v>1.23</v>
      </c>
      <c r="E295" s="108">
        <v>0.8</v>
      </c>
      <c r="F295" s="23">
        <v>0.33</v>
      </c>
      <c r="G295" s="108">
        <v>0.37</v>
      </c>
      <c r="H295" s="110">
        <v>0.54</v>
      </c>
      <c r="I295" s="23">
        <v>0.49</v>
      </c>
      <c r="J295" s="111">
        <v>0.51</v>
      </c>
      <c r="L295" s="52"/>
      <c r="M295" s="52"/>
      <c r="N295" s="95"/>
      <c r="O295" s="95"/>
      <c r="P295" s="95"/>
      <c r="Q295" s="52"/>
      <c r="R295" s="52"/>
      <c r="S295" s="52"/>
    </row>
    <row r="296" spans="1:19" ht="15" customHeight="1" x14ac:dyDescent="0.25">
      <c r="A296" s="113">
        <v>44179</v>
      </c>
      <c r="B296" s="123">
        <v>0.83</v>
      </c>
      <c r="C296" s="123">
        <v>1.02</v>
      </c>
      <c r="D296" s="123">
        <v>1.1100000000000001</v>
      </c>
      <c r="E296" s="127">
        <v>0.89</v>
      </c>
      <c r="F296" s="55">
        <v>0.33</v>
      </c>
      <c r="G296" s="128">
        <v>0.35</v>
      </c>
      <c r="H296" s="124">
        <v>0.56999999999999995</v>
      </c>
      <c r="I296" s="117">
        <v>0.56999999999999995</v>
      </c>
      <c r="J296" s="117">
        <v>0.77</v>
      </c>
      <c r="L296" s="52"/>
      <c r="M296" s="52"/>
      <c r="N296" s="95"/>
      <c r="O296" s="95"/>
      <c r="P296" s="95"/>
      <c r="Q296" s="52"/>
      <c r="R296" s="52"/>
      <c r="S296" s="52"/>
    </row>
    <row r="297" spans="1:19" ht="15" customHeight="1" x14ac:dyDescent="0.25">
      <c r="A297" s="113">
        <v>44180</v>
      </c>
      <c r="B297" s="123">
        <v>0.83</v>
      </c>
      <c r="C297" s="123">
        <v>1.01</v>
      </c>
      <c r="D297" s="123">
        <v>1.0900000000000001</v>
      </c>
      <c r="E297" s="127">
        <v>0.88</v>
      </c>
      <c r="F297" s="55">
        <v>0.33</v>
      </c>
      <c r="G297" s="128">
        <v>0.38</v>
      </c>
      <c r="H297" s="124">
        <v>0.6</v>
      </c>
      <c r="I297" s="117">
        <v>0.57999999999999996</v>
      </c>
      <c r="J297" s="117">
        <v>0.77</v>
      </c>
      <c r="L297" s="52"/>
      <c r="M297" s="52"/>
      <c r="N297" s="95"/>
      <c r="O297" s="95"/>
      <c r="P297" s="95"/>
      <c r="Q297" s="52"/>
      <c r="R297" s="52"/>
      <c r="S297" s="52"/>
    </row>
    <row r="298" spans="1:19" ht="15" customHeight="1" x14ac:dyDescent="0.25">
      <c r="A298" s="113">
        <v>44181</v>
      </c>
      <c r="B298" s="123">
        <v>0.8</v>
      </c>
      <c r="C298" s="123">
        <v>0.98</v>
      </c>
      <c r="D298" s="123">
        <v>1.0900000000000001</v>
      </c>
      <c r="E298" s="127">
        <v>0.85</v>
      </c>
      <c r="F298" s="55">
        <v>0.32</v>
      </c>
      <c r="G298" s="128">
        <v>0.28999999999999998</v>
      </c>
      <c r="H298" s="124">
        <v>0.52</v>
      </c>
      <c r="I298" s="117">
        <v>0.51</v>
      </c>
      <c r="J298" s="117">
        <v>0.76</v>
      </c>
      <c r="L298" s="52"/>
      <c r="M298" s="52"/>
      <c r="N298" s="95"/>
      <c r="O298" s="95"/>
      <c r="P298" s="95"/>
      <c r="Q298" s="52"/>
      <c r="R298" s="52"/>
      <c r="S298" s="52"/>
    </row>
    <row r="299" spans="1:19" ht="15" customHeight="1" x14ac:dyDescent="0.25">
      <c r="A299" s="113">
        <v>44182</v>
      </c>
      <c r="B299" s="123">
        <v>0.82</v>
      </c>
      <c r="C299" s="123">
        <v>0.98</v>
      </c>
      <c r="D299" s="123">
        <v>1.0900000000000001</v>
      </c>
      <c r="E299" s="127">
        <v>0.87</v>
      </c>
      <c r="F299" s="55">
        <v>0.32</v>
      </c>
      <c r="G299" s="128">
        <v>0.28999999999999998</v>
      </c>
      <c r="H299" s="124">
        <v>0.54</v>
      </c>
      <c r="I299" s="117">
        <v>0.56000000000000005</v>
      </c>
      <c r="J299" s="117">
        <v>1.04</v>
      </c>
      <c r="L299" s="52"/>
      <c r="M299" s="52"/>
      <c r="N299" s="95"/>
      <c r="O299" s="95"/>
      <c r="P299" s="95"/>
      <c r="Q299" s="52"/>
      <c r="R299" s="52"/>
      <c r="S299" s="52"/>
    </row>
    <row r="300" spans="1:19" ht="15" customHeight="1" x14ac:dyDescent="0.25">
      <c r="A300" s="113">
        <v>44183</v>
      </c>
      <c r="B300" s="123">
        <v>0.81</v>
      </c>
      <c r="C300" s="123">
        <v>0.94</v>
      </c>
      <c r="D300" s="123">
        <v>1.07</v>
      </c>
      <c r="E300" s="127">
        <v>0.85</v>
      </c>
      <c r="F300" s="55">
        <v>0.31</v>
      </c>
      <c r="G300" s="128">
        <v>0.28999999999999998</v>
      </c>
      <c r="H300" s="124">
        <v>0.52</v>
      </c>
      <c r="I300" s="117">
        <v>0.49</v>
      </c>
      <c r="J300" s="117">
        <v>0.59</v>
      </c>
      <c r="L300" s="52"/>
      <c r="M300" s="52"/>
      <c r="N300" s="95"/>
      <c r="O300" s="95"/>
      <c r="P300" s="95"/>
      <c r="Q300" s="52"/>
      <c r="R300" s="52"/>
      <c r="S300" s="52"/>
    </row>
    <row r="301" spans="1:19" ht="15" customHeight="1" x14ac:dyDescent="0.25">
      <c r="A301" s="107">
        <v>44184</v>
      </c>
      <c r="B301" s="108">
        <v>0.87</v>
      </c>
      <c r="C301" s="108">
        <v>1.03</v>
      </c>
      <c r="D301" s="108">
        <v>1.28</v>
      </c>
      <c r="E301" s="108">
        <v>0.9</v>
      </c>
      <c r="F301" s="23">
        <v>0.3</v>
      </c>
      <c r="G301" s="108">
        <v>0.32</v>
      </c>
      <c r="H301" s="110">
        <v>0.54</v>
      </c>
      <c r="I301" s="23">
        <v>0.52</v>
      </c>
      <c r="J301" s="111">
        <v>0.97</v>
      </c>
      <c r="L301" s="52"/>
      <c r="M301" s="52"/>
      <c r="N301" s="95"/>
      <c r="O301" s="95"/>
      <c r="P301" s="95"/>
      <c r="Q301" s="52"/>
      <c r="R301" s="52"/>
      <c r="S301" s="52"/>
    </row>
    <row r="302" spans="1:19" ht="15" customHeight="1" x14ac:dyDescent="0.25">
      <c r="A302" s="107">
        <v>44185</v>
      </c>
      <c r="B302" s="108">
        <v>0.8</v>
      </c>
      <c r="C302" s="108">
        <v>0.97</v>
      </c>
      <c r="D302" s="108">
        <v>1.36</v>
      </c>
      <c r="E302" s="108">
        <v>0.83</v>
      </c>
      <c r="F302" s="23">
        <v>0.28999999999999998</v>
      </c>
      <c r="G302" s="108">
        <v>0.19</v>
      </c>
      <c r="H302" s="110">
        <v>0.41</v>
      </c>
      <c r="I302" s="23">
        <v>0.53</v>
      </c>
      <c r="J302" s="111">
        <v>1.21</v>
      </c>
      <c r="L302" s="52"/>
      <c r="M302" s="52"/>
      <c r="N302" s="95"/>
      <c r="O302" s="95"/>
      <c r="P302" s="95"/>
      <c r="Q302" s="52"/>
      <c r="R302" s="52"/>
      <c r="S302" s="52"/>
    </row>
    <row r="303" spans="1:19" ht="15" customHeight="1" x14ac:dyDescent="0.25">
      <c r="A303" s="113">
        <v>44186</v>
      </c>
      <c r="B303" s="123">
        <v>0.78</v>
      </c>
      <c r="C303" s="123">
        <v>0.91</v>
      </c>
      <c r="D303" s="123">
        <v>1</v>
      </c>
      <c r="E303" s="127">
        <v>0.81</v>
      </c>
      <c r="F303" s="55">
        <v>0.27</v>
      </c>
      <c r="G303" s="128">
        <v>0.22</v>
      </c>
      <c r="H303" s="124">
        <v>0.43</v>
      </c>
      <c r="I303" s="117">
        <v>0.42</v>
      </c>
      <c r="J303" s="117">
        <v>0.5</v>
      </c>
      <c r="L303" s="52"/>
      <c r="M303" s="52"/>
      <c r="N303" s="95"/>
      <c r="O303" s="95"/>
      <c r="P303" s="95"/>
      <c r="Q303" s="52"/>
      <c r="R303" s="52"/>
      <c r="S303" s="52"/>
    </row>
    <row r="304" spans="1:19" ht="15" customHeight="1" x14ac:dyDescent="0.25">
      <c r="A304" s="113">
        <v>44187</v>
      </c>
      <c r="B304" s="123">
        <v>0.78</v>
      </c>
      <c r="C304" s="123">
        <v>0.89</v>
      </c>
      <c r="D304" s="123">
        <v>0.94</v>
      </c>
      <c r="E304" s="127">
        <v>0.81</v>
      </c>
      <c r="F304" s="55">
        <v>0.27</v>
      </c>
      <c r="G304" s="128">
        <v>0.21</v>
      </c>
      <c r="H304" s="124">
        <v>0.44</v>
      </c>
      <c r="I304" s="117">
        <v>0.43</v>
      </c>
      <c r="J304" s="117">
        <v>0.65</v>
      </c>
      <c r="L304" s="52"/>
      <c r="M304" s="52"/>
      <c r="N304" s="95"/>
      <c r="O304" s="95"/>
      <c r="P304" s="95"/>
      <c r="Q304" s="52"/>
      <c r="R304" s="52"/>
      <c r="S304" s="52"/>
    </row>
    <row r="305" spans="1:16" ht="15" customHeight="1" x14ac:dyDescent="0.25">
      <c r="A305" s="113">
        <v>44188</v>
      </c>
      <c r="B305" s="123">
        <v>0.78</v>
      </c>
      <c r="C305" s="123">
        <v>0.85</v>
      </c>
      <c r="D305" s="123">
        <v>0.8</v>
      </c>
      <c r="E305" s="127">
        <v>0.8</v>
      </c>
      <c r="F305" s="55">
        <v>0.23</v>
      </c>
      <c r="G305" s="128">
        <v>0.2</v>
      </c>
      <c r="H305" s="124">
        <v>0.44</v>
      </c>
      <c r="I305" s="117">
        <v>0.38</v>
      </c>
      <c r="J305" s="117">
        <v>0.5</v>
      </c>
      <c r="L305" s="52"/>
      <c r="M305" s="52"/>
      <c r="N305" s="95"/>
      <c r="O305" s="95"/>
      <c r="P305" s="52"/>
    </row>
    <row r="306" spans="1:16" ht="15" customHeight="1" x14ac:dyDescent="0.25">
      <c r="A306" s="113">
        <v>44189</v>
      </c>
      <c r="B306" s="123">
        <v>0.7</v>
      </c>
      <c r="C306" s="123">
        <v>0.63</v>
      </c>
      <c r="D306" s="123">
        <v>0.41</v>
      </c>
      <c r="E306" s="127">
        <v>0.67</v>
      </c>
      <c r="F306" s="55">
        <v>0.22</v>
      </c>
      <c r="G306" s="128">
        <v>0.22</v>
      </c>
      <c r="H306" s="124">
        <v>0.46</v>
      </c>
      <c r="I306" s="117">
        <v>0.28999999999999998</v>
      </c>
      <c r="J306" s="117">
        <v>0.83</v>
      </c>
      <c r="L306" s="52"/>
      <c r="M306" s="52"/>
      <c r="N306" s="95"/>
      <c r="O306" s="95"/>
      <c r="P306" s="52"/>
    </row>
    <row r="307" spans="1:16" ht="15" customHeight="1" x14ac:dyDescent="0.25">
      <c r="A307" s="129">
        <v>44190</v>
      </c>
      <c r="B307" s="130">
        <v>0.36</v>
      </c>
      <c r="C307" s="130">
        <v>0.24</v>
      </c>
      <c r="D307" s="130">
        <v>0.03</v>
      </c>
      <c r="E307" s="131">
        <v>0.32</v>
      </c>
      <c r="F307" s="23">
        <v>0.21</v>
      </c>
      <c r="G307" s="132" t="s">
        <v>162</v>
      </c>
      <c r="H307" s="133" t="s">
        <v>162</v>
      </c>
      <c r="I307" s="100" t="s">
        <v>162</v>
      </c>
      <c r="J307" s="100">
        <v>0.27</v>
      </c>
      <c r="L307" s="52"/>
      <c r="M307" s="52"/>
      <c r="N307" s="95"/>
      <c r="O307" s="95"/>
      <c r="P307" s="52"/>
    </row>
    <row r="308" spans="1:16" ht="15" customHeight="1" x14ac:dyDescent="0.25">
      <c r="A308" s="107">
        <v>44191</v>
      </c>
      <c r="B308" s="108">
        <v>0.43</v>
      </c>
      <c r="C308" s="108">
        <v>0.41</v>
      </c>
      <c r="D308" s="108">
        <v>0.28000000000000003</v>
      </c>
      <c r="E308" s="108">
        <v>0.42</v>
      </c>
      <c r="F308" s="23">
        <v>0.2</v>
      </c>
      <c r="G308" s="108">
        <v>0.09</v>
      </c>
      <c r="H308" s="110">
        <v>0.26</v>
      </c>
      <c r="I308" s="23" t="s">
        <v>162</v>
      </c>
      <c r="J308" s="111">
        <v>0.72</v>
      </c>
      <c r="L308" s="52"/>
      <c r="M308" s="52"/>
      <c r="N308" s="95"/>
      <c r="O308" s="95"/>
      <c r="P308" s="52"/>
    </row>
    <row r="309" spans="1:16" ht="15" customHeight="1" x14ac:dyDescent="0.25">
      <c r="A309" s="107">
        <v>44192</v>
      </c>
      <c r="B309" s="108">
        <v>0.57999999999999996</v>
      </c>
      <c r="C309" s="108">
        <v>0.68</v>
      </c>
      <c r="D309" s="108">
        <v>0.85</v>
      </c>
      <c r="E309" s="108">
        <v>0.6</v>
      </c>
      <c r="F309" s="23">
        <v>0.2</v>
      </c>
      <c r="G309" s="108">
        <v>0.14000000000000001</v>
      </c>
      <c r="H309" s="110">
        <v>0.35</v>
      </c>
      <c r="I309" s="23">
        <v>0.37</v>
      </c>
      <c r="J309" s="111">
        <v>0.93</v>
      </c>
      <c r="L309" s="52"/>
      <c r="M309" s="52"/>
      <c r="N309" s="95"/>
      <c r="O309" s="95"/>
      <c r="P309" s="52"/>
    </row>
    <row r="310" spans="1:16" ht="15" customHeight="1" x14ac:dyDescent="0.25">
      <c r="A310" s="107">
        <v>44193</v>
      </c>
      <c r="B310" s="134">
        <v>0.48</v>
      </c>
      <c r="C310" s="134">
        <v>0.44</v>
      </c>
      <c r="D310" s="134">
        <v>0.31</v>
      </c>
      <c r="E310" s="135">
        <v>0.46</v>
      </c>
      <c r="F310" s="23">
        <v>0.17</v>
      </c>
      <c r="G310" s="136">
        <v>0.25</v>
      </c>
      <c r="H310" s="137">
        <v>0.5</v>
      </c>
      <c r="I310" s="111" t="s">
        <v>162</v>
      </c>
      <c r="J310" s="111">
        <v>0.55000000000000004</v>
      </c>
      <c r="L310" s="52"/>
      <c r="M310" s="52"/>
      <c r="N310" s="95"/>
      <c r="O310" s="138"/>
      <c r="P310" s="138"/>
    </row>
    <row r="311" spans="1:16" ht="15" customHeight="1" x14ac:dyDescent="0.25">
      <c r="A311" s="113">
        <v>44194</v>
      </c>
      <c r="B311" s="123">
        <v>0.53</v>
      </c>
      <c r="C311" s="123">
        <v>0.55000000000000004</v>
      </c>
      <c r="D311" s="123">
        <v>0.52</v>
      </c>
      <c r="E311" s="127">
        <v>0.53</v>
      </c>
      <c r="F311" s="55">
        <v>0.16</v>
      </c>
      <c r="G311" s="128">
        <v>0.17</v>
      </c>
      <c r="H311" s="124">
        <v>0.4</v>
      </c>
      <c r="I311" s="117">
        <v>0.28000000000000003</v>
      </c>
      <c r="J311" s="117">
        <v>0.5</v>
      </c>
      <c r="L311" s="52"/>
      <c r="M311" s="52"/>
      <c r="N311" s="95"/>
      <c r="O311" s="138"/>
      <c r="P311" s="138"/>
    </row>
    <row r="312" spans="1:16" ht="15" customHeight="1" x14ac:dyDescent="0.25">
      <c r="A312" s="113">
        <v>44195</v>
      </c>
      <c r="B312" s="123">
        <v>0.57999999999999996</v>
      </c>
      <c r="C312" s="123">
        <v>0.59</v>
      </c>
      <c r="D312" s="123">
        <v>0.55000000000000004</v>
      </c>
      <c r="E312" s="127">
        <v>0.57999999999999996</v>
      </c>
      <c r="F312" s="55">
        <v>0.14000000000000001</v>
      </c>
      <c r="G312" s="128">
        <v>0.18</v>
      </c>
      <c r="H312" s="124">
        <v>0.42</v>
      </c>
      <c r="I312" s="117">
        <v>0.28000000000000003</v>
      </c>
      <c r="J312" s="117">
        <v>0.68</v>
      </c>
      <c r="L312" s="52"/>
      <c r="M312" s="52"/>
      <c r="N312" s="95"/>
      <c r="O312" s="138"/>
      <c r="P312" s="52"/>
    </row>
    <row r="313" spans="1:16" ht="15" customHeight="1" x14ac:dyDescent="0.25">
      <c r="A313" s="113">
        <v>44196</v>
      </c>
      <c r="B313" s="123">
        <v>0.5</v>
      </c>
      <c r="C313" s="123">
        <v>0.48</v>
      </c>
      <c r="D313" s="123">
        <v>0.37</v>
      </c>
      <c r="E313" s="127">
        <v>0.48</v>
      </c>
      <c r="F313" s="55">
        <v>0.12</v>
      </c>
      <c r="G313" s="128">
        <v>0.17</v>
      </c>
      <c r="H313" s="124">
        <v>0.42</v>
      </c>
      <c r="I313" s="117">
        <v>0.22</v>
      </c>
      <c r="J313" s="117">
        <v>0.53</v>
      </c>
      <c r="L313" s="52"/>
      <c r="M313" s="52"/>
      <c r="N313" s="95"/>
      <c r="O313" s="95"/>
      <c r="P313" s="52"/>
    </row>
    <row r="314" spans="1:16" ht="15" customHeight="1" x14ac:dyDescent="0.25">
      <c r="A314" s="129">
        <v>44197</v>
      </c>
      <c r="B314" s="130">
        <v>0.28999999999999998</v>
      </c>
      <c r="C314" s="130">
        <v>0.23</v>
      </c>
      <c r="D314" s="130">
        <v>0.1</v>
      </c>
      <c r="E314" s="131">
        <v>0.27</v>
      </c>
      <c r="F314" s="23">
        <v>0.12</v>
      </c>
      <c r="G314" s="132">
        <v>0.12</v>
      </c>
      <c r="H314" s="133">
        <v>0.38</v>
      </c>
      <c r="I314" s="100" t="s">
        <v>162</v>
      </c>
      <c r="J314" s="100">
        <v>0.38</v>
      </c>
      <c r="L314" s="52"/>
      <c r="M314" s="52"/>
      <c r="N314" s="95"/>
      <c r="O314" s="138"/>
      <c r="P314" s="52"/>
    </row>
    <row r="315" spans="1:16" ht="15" customHeight="1" x14ac:dyDescent="0.25">
      <c r="A315" s="107">
        <v>44198</v>
      </c>
      <c r="B315" s="108">
        <v>0.52</v>
      </c>
      <c r="C315" s="108">
        <v>0.59</v>
      </c>
      <c r="D315" s="108">
        <v>0.65</v>
      </c>
      <c r="E315" s="108">
        <v>0.53</v>
      </c>
      <c r="F315" s="23">
        <v>0.11</v>
      </c>
      <c r="G315" s="108">
        <v>0.15</v>
      </c>
      <c r="H315" s="110">
        <v>0.34</v>
      </c>
      <c r="I315" s="23">
        <v>0.25</v>
      </c>
      <c r="J315" s="111">
        <v>0.85</v>
      </c>
      <c r="L315" s="52"/>
      <c r="M315" s="52"/>
      <c r="N315" s="95"/>
      <c r="O315" s="138"/>
      <c r="P315" s="52"/>
    </row>
    <row r="316" spans="1:16" ht="15" customHeight="1" x14ac:dyDescent="0.25">
      <c r="A316" s="107">
        <v>44199</v>
      </c>
      <c r="B316" s="108">
        <v>0.55000000000000004</v>
      </c>
      <c r="C316" s="108">
        <v>0.68</v>
      </c>
      <c r="D316" s="108">
        <v>0.9</v>
      </c>
      <c r="E316" s="108">
        <v>0.56999999999999995</v>
      </c>
      <c r="F316" s="23">
        <v>0.12</v>
      </c>
      <c r="G316" s="108">
        <v>0.19</v>
      </c>
      <c r="H316" s="110">
        <v>0.37</v>
      </c>
      <c r="I316" s="23">
        <v>0.31</v>
      </c>
      <c r="J316" s="111">
        <v>0.86</v>
      </c>
    </row>
    <row r="317" spans="1:16" ht="15" customHeight="1" x14ac:dyDescent="0.25">
      <c r="A317" s="113">
        <v>44200</v>
      </c>
      <c r="B317" s="123">
        <v>0.6</v>
      </c>
      <c r="C317" s="123">
        <v>0.77</v>
      </c>
      <c r="D317" s="123">
        <v>0.8</v>
      </c>
      <c r="E317" s="127">
        <v>0.65</v>
      </c>
      <c r="F317" s="55">
        <v>0.13</v>
      </c>
      <c r="G317" s="128">
        <v>0.19</v>
      </c>
      <c r="H317" s="124">
        <v>0.36</v>
      </c>
      <c r="I317" s="117">
        <v>0.28999999999999998</v>
      </c>
      <c r="J317" s="117">
        <v>0.64</v>
      </c>
    </row>
    <row r="318" spans="1:16" ht="15" customHeight="1" x14ac:dyDescent="0.25">
      <c r="A318" s="113">
        <v>44201</v>
      </c>
      <c r="B318" s="123">
        <v>0.56000000000000005</v>
      </c>
      <c r="C318" s="123">
        <v>0.74</v>
      </c>
      <c r="D318" s="123">
        <v>0.87</v>
      </c>
      <c r="E318" s="127">
        <v>0.61</v>
      </c>
      <c r="F318" s="55">
        <v>0.14000000000000001</v>
      </c>
      <c r="G318" s="128">
        <v>0.17</v>
      </c>
      <c r="H318" s="124">
        <v>0.33</v>
      </c>
      <c r="I318" s="117">
        <v>0.26</v>
      </c>
      <c r="J318" s="117">
        <v>0.54</v>
      </c>
    </row>
    <row r="319" spans="1:16" ht="15" customHeight="1" x14ac:dyDescent="0.25">
      <c r="A319" s="113">
        <v>44202</v>
      </c>
      <c r="B319" s="123">
        <v>0.54</v>
      </c>
      <c r="C319" s="123">
        <v>0.73</v>
      </c>
      <c r="D319" s="123">
        <v>0.9</v>
      </c>
      <c r="E319" s="127">
        <v>0.6</v>
      </c>
      <c r="F319" s="55">
        <v>0.13</v>
      </c>
      <c r="G319" s="128">
        <v>0.17</v>
      </c>
      <c r="H319" s="124">
        <v>0.32</v>
      </c>
      <c r="I319" s="117">
        <v>0.24</v>
      </c>
      <c r="J319" s="117">
        <v>0.69</v>
      </c>
    </row>
    <row r="320" spans="1:16" ht="15" customHeight="1" x14ac:dyDescent="0.25">
      <c r="A320" s="113">
        <v>44203</v>
      </c>
      <c r="B320" s="123">
        <v>0.53</v>
      </c>
      <c r="C320" s="123">
        <v>0.71</v>
      </c>
      <c r="D320" s="123">
        <v>0.9</v>
      </c>
      <c r="E320" s="127">
        <v>0.59</v>
      </c>
      <c r="F320" s="55">
        <v>0.13</v>
      </c>
      <c r="G320" s="128">
        <v>0.16</v>
      </c>
      <c r="H320" s="124">
        <v>0.32</v>
      </c>
      <c r="I320" s="117">
        <v>0.24</v>
      </c>
      <c r="J320" s="117">
        <v>0.59</v>
      </c>
    </row>
    <row r="321" spans="1:10" ht="15" customHeight="1" x14ac:dyDescent="0.25">
      <c r="A321" s="113">
        <v>44204</v>
      </c>
      <c r="B321" s="123">
        <v>0.52</v>
      </c>
      <c r="C321" s="123">
        <v>0.7</v>
      </c>
      <c r="D321" s="123">
        <v>0.9</v>
      </c>
      <c r="E321" s="127">
        <v>0.57999999999999996</v>
      </c>
      <c r="F321" s="55">
        <v>0.14000000000000001</v>
      </c>
      <c r="G321" s="128">
        <v>0.16</v>
      </c>
      <c r="H321" s="124">
        <v>0.31</v>
      </c>
      <c r="I321" s="117">
        <v>0.24</v>
      </c>
      <c r="J321" s="117">
        <v>0.47</v>
      </c>
    </row>
    <row r="322" spans="1:10" ht="15" customHeight="1" x14ac:dyDescent="0.25">
      <c r="A322" s="107">
        <v>44205</v>
      </c>
      <c r="B322" s="108">
        <v>0.48</v>
      </c>
      <c r="C322" s="108">
        <v>0.65</v>
      </c>
      <c r="D322" s="108">
        <v>0.96</v>
      </c>
      <c r="E322" s="108">
        <v>0.52</v>
      </c>
      <c r="F322" s="23">
        <v>0.14000000000000001</v>
      </c>
      <c r="G322" s="108">
        <v>0.14000000000000001</v>
      </c>
      <c r="H322" s="110">
        <v>0.33</v>
      </c>
      <c r="I322" s="23">
        <v>0.23</v>
      </c>
      <c r="J322" s="111">
        <v>0.87</v>
      </c>
    </row>
    <row r="323" spans="1:10" ht="15" customHeight="1" x14ac:dyDescent="0.25">
      <c r="A323" s="107">
        <v>44206</v>
      </c>
      <c r="B323" s="108">
        <v>0.46</v>
      </c>
      <c r="C323" s="108">
        <v>0.61</v>
      </c>
      <c r="D323" s="108">
        <v>0.97</v>
      </c>
      <c r="E323" s="108">
        <v>0.5</v>
      </c>
      <c r="F323" s="23">
        <v>0.14000000000000001</v>
      </c>
      <c r="G323" s="108">
        <v>0.14000000000000001</v>
      </c>
      <c r="H323" s="110">
        <v>0.32</v>
      </c>
      <c r="I323" s="23">
        <v>0.25</v>
      </c>
      <c r="J323" s="111">
        <v>0.95</v>
      </c>
    </row>
    <row r="324" spans="1:10" ht="15" customHeight="1" x14ac:dyDescent="0.25">
      <c r="A324" s="113">
        <v>44207</v>
      </c>
      <c r="B324" s="123">
        <v>0.56000000000000005</v>
      </c>
      <c r="C324" s="123">
        <v>0.79</v>
      </c>
      <c r="D324" s="123">
        <v>0.97</v>
      </c>
      <c r="E324" s="127">
        <v>0.63</v>
      </c>
      <c r="F324" s="55">
        <v>0.14000000000000001</v>
      </c>
      <c r="G324" s="128">
        <v>0.16</v>
      </c>
      <c r="H324" s="124">
        <v>0.32</v>
      </c>
      <c r="I324" s="117">
        <v>0.26</v>
      </c>
      <c r="J324" s="117">
        <v>0.7</v>
      </c>
    </row>
    <row r="325" spans="1:10" ht="15" customHeight="1" x14ac:dyDescent="0.25">
      <c r="A325" s="113">
        <v>44208</v>
      </c>
      <c r="B325" s="123">
        <v>0.55000000000000004</v>
      </c>
      <c r="C325" s="123">
        <v>0.76</v>
      </c>
      <c r="D325" s="123">
        <v>0.96</v>
      </c>
      <c r="E325" s="127">
        <v>0.62</v>
      </c>
      <c r="F325" s="55">
        <v>0.14000000000000001</v>
      </c>
      <c r="G325" s="128">
        <v>0.16</v>
      </c>
      <c r="H325" s="124">
        <v>0.31</v>
      </c>
      <c r="I325" s="117">
        <v>0.26</v>
      </c>
      <c r="J325" s="117">
        <v>0.6</v>
      </c>
    </row>
    <row r="326" spans="1:10" ht="15" customHeight="1" x14ac:dyDescent="0.25">
      <c r="A326" s="113">
        <v>44209</v>
      </c>
      <c r="B326" s="123">
        <v>0.54</v>
      </c>
      <c r="C326" s="123">
        <v>0.75</v>
      </c>
      <c r="D326" s="123">
        <v>0.96</v>
      </c>
      <c r="E326" s="127">
        <v>0.61</v>
      </c>
      <c r="F326" s="55">
        <v>0.14000000000000001</v>
      </c>
      <c r="G326" s="128">
        <v>0.15</v>
      </c>
      <c r="H326" s="124">
        <v>0.3</v>
      </c>
      <c r="I326" s="117">
        <v>0.24</v>
      </c>
      <c r="J326" s="117">
        <v>0.63</v>
      </c>
    </row>
    <row r="327" spans="1:10" ht="15" customHeight="1" x14ac:dyDescent="0.25">
      <c r="A327" s="113">
        <v>44210</v>
      </c>
      <c r="B327" s="123">
        <v>0.5</v>
      </c>
      <c r="C327" s="123">
        <v>0.69</v>
      </c>
      <c r="D327" s="123">
        <v>0.91</v>
      </c>
      <c r="E327" s="127">
        <v>0.56000000000000005</v>
      </c>
      <c r="F327" s="55">
        <v>0.14000000000000001</v>
      </c>
      <c r="G327" s="128">
        <v>0.15</v>
      </c>
      <c r="H327" s="124">
        <v>0.3</v>
      </c>
      <c r="I327" s="117">
        <v>0.21</v>
      </c>
      <c r="J327" s="117">
        <v>0.41</v>
      </c>
    </row>
    <row r="328" spans="1:10" ht="15" customHeight="1" x14ac:dyDescent="0.25">
      <c r="A328" s="113">
        <v>44211</v>
      </c>
      <c r="B328" s="123">
        <v>0.54</v>
      </c>
      <c r="C328" s="123">
        <v>0.71</v>
      </c>
      <c r="D328" s="123">
        <v>0.91</v>
      </c>
      <c r="E328" s="127">
        <v>0.59</v>
      </c>
      <c r="F328" s="55">
        <v>0.14000000000000001</v>
      </c>
      <c r="G328" s="128">
        <v>0.16</v>
      </c>
      <c r="H328" s="124">
        <v>0.32</v>
      </c>
      <c r="I328" s="117">
        <v>0.25</v>
      </c>
      <c r="J328" s="117">
        <v>0.57999999999999996</v>
      </c>
    </row>
    <row r="329" spans="1:10" ht="15" customHeight="1" x14ac:dyDescent="0.25">
      <c r="A329" s="107">
        <v>44212</v>
      </c>
      <c r="B329" s="108">
        <v>0.47</v>
      </c>
      <c r="C329" s="108">
        <v>0.62</v>
      </c>
      <c r="D329" s="108">
        <v>0.93</v>
      </c>
      <c r="E329" s="108">
        <v>0.51</v>
      </c>
      <c r="F329" s="23">
        <v>0.14000000000000001</v>
      </c>
      <c r="G329" s="108">
        <v>0.12</v>
      </c>
      <c r="H329" s="110">
        <v>0.31</v>
      </c>
      <c r="I329" s="23">
        <v>0.22</v>
      </c>
      <c r="J329" s="111">
        <v>0.66</v>
      </c>
    </row>
    <row r="330" spans="1:10" ht="15" customHeight="1" x14ac:dyDescent="0.25">
      <c r="A330" s="107">
        <v>44213</v>
      </c>
      <c r="B330" s="108">
        <v>0.48</v>
      </c>
      <c r="C330" s="108">
        <v>0.63</v>
      </c>
      <c r="D330" s="108">
        <v>0.96</v>
      </c>
      <c r="E330" s="108">
        <v>0.52</v>
      </c>
      <c r="F330" s="23">
        <v>0.14000000000000001</v>
      </c>
      <c r="G330" s="108">
        <v>0.14000000000000001</v>
      </c>
      <c r="H330" s="110">
        <v>0.34</v>
      </c>
      <c r="I330" s="23">
        <v>0.27</v>
      </c>
      <c r="J330" s="111">
        <v>1.52</v>
      </c>
    </row>
    <row r="331" spans="1:10" ht="15" customHeight="1" x14ac:dyDescent="0.25">
      <c r="A331" s="113">
        <v>44214</v>
      </c>
      <c r="B331" s="123">
        <v>0.56999999999999995</v>
      </c>
      <c r="C331" s="123">
        <v>0.79</v>
      </c>
      <c r="D331" s="123">
        <v>0.98</v>
      </c>
      <c r="E331" s="127">
        <v>0.63</v>
      </c>
      <c r="F331" s="55">
        <v>0.14000000000000001</v>
      </c>
      <c r="G331" s="128">
        <v>0.16</v>
      </c>
      <c r="H331" s="124">
        <v>0.32</v>
      </c>
      <c r="I331" s="117">
        <v>0.27</v>
      </c>
      <c r="J331" s="117">
        <v>0.82</v>
      </c>
    </row>
    <row r="332" spans="1:10" ht="15" customHeight="1" x14ac:dyDescent="0.25">
      <c r="A332" s="113">
        <v>44215</v>
      </c>
      <c r="B332" s="123">
        <v>0.55000000000000004</v>
      </c>
      <c r="C332" s="123">
        <v>0.76</v>
      </c>
      <c r="D332" s="123">
        <v>0.96</v>
      </c>
      <c r="E332" s="127">
        <v>0.61</v>
      </c>
      <c r="F332" s="55">
        <v>0.14000000000000001</v>
      </c>
      <c r="G332" s="128">
        <v>0.15</v>
      </c>
      <c r="H332" s="124">
        <v>0.31</v>
      </c>
      <c r="I332" s="117">
        <v>0.26</v>
      </c>
      <c r="J332" s="117">
        <v>0.51</v>
      </c>
    </row>
    <row r="333" spans="1:10" ht="15" customHeight="1" x14ac:dyDescent="0.25">
      <c r="A333" s="113">
        <v>44216</v>
      </c>
      <c r="B333" s="123">
        <v>0.53</v>
      </c>
      <c r="C333" s="123">
        <v>0.74</v>
      </c>
      <c r="D333" s="123">
        <v>0.95</v>
      </c>
      <c r="E333" s="127">
        <v>0.6</v>
      </c>
      <c r="F333" s="55">
        <v>0.14000000000000001</v>
      </c>
      <c r="G333" s="128">
        <v>0.15</v>
      </c>
      <c r="H333" s="124">
        <v>0.31</v>
      </c>
      <c r="I333" s="117">
        <v>0.23</v>
      </c>
      <c r="J333" s="117">
        <v>0.5</v>
      </c>
    </row>
    <row r="334" spans="1:10" ht="15" customHeight="1" x14ac:dyDescent="0.25">
      <c r="A334" s="113">
        <v>44217</v>
      </c>
      <c r="B334" s="123">
        <v>0.54</v>
      </c>
      <c r="C334" s="123">
        <v>0.74</v>
      </c>
      <c r="D334" s="123">
        <v>0.93</v>
      </c>
      <c r="E334" s="127">
        <v>0.61</v>
      </c>
      <c r="F334" s="55">
        <v>0.14000000000000001</v>
      </c>
      <c r="G334" s="128">
        <v>0.15</v>
      </c>
      <c r="H334" s="124">
        <v>0.32</v>
      </c>
      <c r="I334" s="117">
        <v>0.25</v>
      </c>
      <c r="J334" s="117">
        <v>0.82</v>
      </c>
    </row>
    <row r="335" spans="1:10" ht="15" customHeight="1" x14ac:dyDescent="0.25">
      <c r="A335" s="113">
        <v>44218</v>
      </c>
      <c r="B335" s="123">
        <v>0.56999999999999995</v>
      </c>
      <c r="C335" s="123">
        <v>0.75</v>
      </c>
      <c r="D335" s="123">
        <v>0.94</v>
      </c>
      <c r="E335" s="127">
        <v>0.63</v>
      </c>
      <c r="F335" s="55">
        <v>0.14000000000000001</v>
      </c>
      <c r="G335" s="128">
        <v>0.16</v>
      </c>
      <c r="H335" s="124">
        <v>0.33</v>
      </c>
      <c r="I335" s="117">
        <v>0.27</v>
      </c>
      <c r="J335" s="117">
        <v>0.87</v>
      </c>
    </row>
    <row r="336" spans="1:10" ht="15" customHeight="1" x14ac:dyDescent="0.25">
      <c r="A336" s="107">
        <v>44219</v>
      </c>
      <c r="B336" s="108">
        <v>0.52</v>
      </c>
      <c r="C336" s="108">
        <v>0.7</v>
      </c>
      <c r="D336" s="108">
        <v>0.96</v>
      </c>
      <c r="E336" s="108">
        <v>0.56000000000000005</v>
      </c>
      <c r="F336" s="23">
        <v>0.14000000000000001</v>
      </c>
      <c r="G336" s="108">
        <v>0.13</v>
      </c>
      <c r="H336" s="110">
        <v>0.34</v>
      </c>
      <c r="I336" s="23">
        <v>0.24</v>
      </c>
      <c r="J336" s="111">
        <v>1.17</v>
      </c>
    </row>
    <row r="337" spans="1:16" ht="15" customHeight="1" x14ac:dyDescent="0.25">
      <c r="A337" s="107">
        <v>44220</v>
      </c>
      <c r="B337" s="108">
        <v>0.41</v>
      </c>
      <c r="C337" s="108">
        <v>0.59</v>
      </c>
      <c r="D337" s="108">
        <v>0.95</v>
      </c>
      <c r="E337" s="108">
        <v>0.45</v>
      </c>
      <c r="F337" s="23">
        <v>0.14000000000000001</v>
      </c>
      <c r="G337" s="108">
        <v>0.12</v>
      </c>
      <c r="H337" s="110">
        <v>0.3</v>
      </c>
      <c r="I337" s="23">
        <v>0.25</v>
      </c>
      <c r="J337" s="111">
        <v>0.43</v>
      </c>
    </row>
    <row r="338" spans="1:16" ht="15" customHeight="1" x14ac:dyDescent="0.25">
      <c r="A338" s="113">
        <v>44221</v>
      </c>
      <c r="B338" s="123">
        <v>0.54</v>
      </c>
      <c r="C338" s="123">
        <v>0.77</v>
      </c>
      <c r="D338" s="123">
        <v>0.94</v>
      </c>
      <c r="E338" s="127">
        <v>0.61</v>
      </c>
      <c r="F338" s="117">
        <v>0.14000000000000001</v>
      </c>
      <c r="G338" s="128">
        <v>0.17</v>
      </c>
      <c r="H338" s="124">
        <v>0.33</v>
      </c>
      <c r="I338" s="117">
        <v>0.26</v>
      </c>
      <c r="J338" s="117">
        <v>0.44</v>
      </c>
      <c r="K338" s="139"/>
      <c r="L338" s="140"/>
      <c r="M338" s="140"/>
      <c r="N338" s="140"/>
      <c r="O338" s="140"/>
      <c r="P338" s="140"/>
    </row>
    <row r="339" spans="1:16" ht="15" customHeight="1" x14ac:dyDescent="0.25">
      <c r="A339" s="113">
        <v>44222</v>
      </c>
      <c r="B339" s="123">
        <v>0.55000000000000004</v>
      </c>
      <c r="C339" s="123">
        <v>0.77</v>
      </c>
      <c r="D339" s="123">
        <v>0.96</v>
      </c>
      <c r="E339" s="127">
        <v>0.62</v>
      </c>
      <c r="F339" s="117">
        <v>0.14000000000000001</v>
      </c>
      <c r="G339" s="128">
        <v>0.16</v>
      </c>
      <c r="H339" s="124">
        <v>0.31</v>
      </c>
      <c r="I339" s="117">
        <v>0.26</v>
      </c>
      <c r="J339" s="117">
        <v>0.4</v>
      </c>
      <c r="K339" s="139"/>
      <c r="L339" s="140"/>
      <c r="M339" s="140"/>
      <c r="N339" s="140"/>
      <c r="O339" s="140"/>
      <c r="P339" s="140"/>
    </row>
    <row r="340" spans="1:16" ht="15" customHeight="1" x14ac:dyDescent="0.25">
      <c r="A340" s="113">
        <v>44223</v>
      </c>
      <c r="B340" s="123">
        <v>0.56999999999999995</v>
      </c>
      <c r="C340" s="123">
        <v>0.78</v>
      </c>
      <c r="D340" s="123">
        <v>0.97</v>
      </c>
      <c r="E340" s="127">
        <v>0.63</v>
      </c>
      <c r="F340" s="117">
        <v>0.14000000000000001</v>
      </c>
      <c r="G340" s="128">
        <v>0.16</v>
      </c>
      <c r="H340" s="124">
        <v>0.32</v>
      </c>
      <c r="I340" s="117">
        <v>0.26</v>
      </c>
      <c r="J340" s="117">
        <v>0.84</v>
      </c>
      <c r="K340" s="139"/>
      <c r="L340" s="140"/>
      <c r="M340" s="140"/>
      <c r="N340" s="140"/>
      <c r="O340" s="140"/>
      <c r="P340" s="140"/>
    </row>
    <row r="341" spans="1:16" ht="15" customHeight="1" x14ac:dyDescent="0.25">
      <c r="A341" s="113">
        <v>44224</v>
      </c>
      <c r="B341" s="123">
        <v>0.56000000000000005</v>
      </c>
      <c r="C341" s="123">
        <v>0.76</v>
      </c>
      <c r="D341" s="123">
        <v>0.95</v>
      </c>
      <c r="E341" s="127">
        <v>0.63</v>
      </c>
      <c r="F341" s="117">
        <v>0.14000000000000001</v>
      </c>
      <c r="G341" s="128">
        <v>0.16</v>
      </c>
      <c r="H341" s="124">
        <v>0.33</v>
      </c>
      <c r="I341" s="117">
        <v>0.26</v>
      </c>
      <c r="J341" s="117">
        <v>0.85</v>
      </c>
      <c r="K341" s="139"/>
      <c r="L341" s="140"/>
      <c r="M341" s="140"/>
      <c r="N341" s="140"/>
      <c r="O341" s="140"/>
      <c r="P341" s="140"/>
    </row>
    <row r="342" spans="1:16" ht="15" customHeight="1" x14ac:dyDescent="0.25">
      <c r="A342" s="113">
        <v>44225</v>
      </c>
      <c r="B342" s="123">
        <v>0.59</v>
      </c>
      <c r="C342" s="123">
        <v>0.77</v>
      </c>
      <c r="D342" s="123">
        <v>0.94</v>
      </c>
      <c r="E342" s="127">
        <v>0.65</v>
      </c>
      <c r="F342" s="117">
        <v>0.14000000000000001</v>
      </c>
      <c r="G342" s="128">
        <v>0.16</v>
      </c>
      <c r="H342" s="124">
        <v>0.33</v>
      </c>
      <c r="I342" s="117">
        <v>0.27</v>
      </c>
      <c r="J342" s="117">
        <v>0.74</v>
      </c>
      <c r="K342" s="139"/>
      <c r="L342" s="140"/>
      <c r="M342" s="140"/>
      <c r="N342" s="140"/>
      <c r="O342" s="140"/>
      <c r="P342" s="140"/>
    </row>
    <row r="343" spans="1:16" ht="15" customHeight="1" x14ac:dyDescent="0.25">
      <c r="A343" s="107">
        <v>44226</v>
      </c>
      <c r="B343" s="108">
        <v>0.53</v>
      </c>
      <c r="C343" s="108">
        <v>0.71</v>
      </c>
      <c r="D343" s="108">
        <v>0.96</v>
      </c>
      <c r="E343" s="108">
        <v>0.56999999999999995</v>
      </c>
      <c r="F343" s="23">
        <v>0.14000000000000001</v>
      </c>
      <c r="G343" s="108">
        <v>0.14000000000000001</v>
      </c>
      <c r="H343" s="110">
        <v>0.32</v>
      </c>
      <c r="I343" s="23">
        <v>0.24</v>
      </c>
      <c r="J343" s="111">
        <v>0.72</v>
      </c>
      <c r="K343" s="139"/>
      <c r="L343" s="140"/>
      <c r="M343" s="140"/>
      <c r="N343" s="140"/>
      <c r="O343" s="140"/>
      <c r="P343" s="140"/>
    </row>
    <row r="344" spans="1:16" ht="15" customHeight="1" x14ac:dyDescent="0.25">
      <c r="A344" s="107">
        <v>44227</v>
      </c>
      <c r="B344" s="108">
        <v>0.52</v>
      </c>
      <c r="C344" s="108">
        <v>0.68</v>
      </c>
      <c r="D344" s="108">
        <v>0.99</v>
      </c>
      <c r="E344" s="108">
        <v>0.55000000000000004</v>
      </c>
      <c r="F344" s="23">
        <v>0.14000000000000001</v>
      </c>
      <c r="G344" s="108">
        <v>0.15</v>
      </c>
      <c r="H344" s="110">
        <v>0.35</v>
      </c>
      <c r="I344" s="23">
        <v>0.27</v>
      </c>
      <c r="J344" s="111">
        <v>1.04</v>
      </c>
      <c r="K344" s="139"/>
      <c r="L344" s="140"/>
      <c r="M344" s="140"/>
      <c r="N344" s="140"/>
      <c r="O344" s="140"/>
      <c r="P344" s="140"/>
    </row>
    <row r="345" spans="1:16" ht="15" customHeight="1" x14ac:dyDescent="0.25">
      <c r="A345" s="113">
        <v>44228</v>
      </c>
      <c r="B345" s="123">
        <v>0.59</v>
      </c>
      <c r="C345" s="123">
        <v>0.81</v>
      </c>
      <c r="D345" s="123">
        <v>0.98</v>
      </c>
      <c r="E345" s="127">
        <v>0.66</v>
      </c>
      <c r="F345" s="55">
        <v>0.13</v>
      </c>
      <c r="G345" s="128">
        <v>0.17</v>
      </c>
      <c r="H345" s="124">
        <v>0.34</v>
      </c>
      <c r="I345" s="117">
        <v>0.28000000000000003</v>
      </c>
      <c r="J345" s="117">
        <v>0.63</v>
      </c>
      <c r="K345" s="140"/>
    </row>
    <row r="346" spans="1:16" ht="15" customHeight="1" x14ac:dyDescent="0.25">
      <c r="A346" s="113">
        <v>44229</v>
      </c>
      <c r="B346" s="123">
        <v>0.54</v>
      </c>
      <c r="C346" s="123">
        <v>0.75</v>
      </c>
      <c r="D346" s="123">
        <v>0.95</v>
      </c>
      <c r="E346" s="127">
        <v>0.61</v>
      </c>
      <c r="F346" s="55">
        <v>0.13</v>
      </c>
      <c r="G346" s="128">
        <v>0.17</v>
      </c>
      <c r="H346" s="124">
        <v>0.33</v>
      </c>
      <c r="I346" s="117">
        <v>0.24</v>
      </c>
      <c r="J346" s="117">
        <v>0.46</v>
      </c>
      <c r="K346" s="140"/>
    </row>
    <row r="347" spans="1:16" ht="15" customHeight="1" x14ac:dyDescent="0.25">
      <c r="A347" s="113">
        <v>44230</v>
      </c>
      <c r="B347" s="123">
        <v>0.56999999999999995</v>
      </c>
      <c r="C347" s="123">
        <v>0.78</v>
      </c>
      <c r="D347" s="123">
        <v>0.98</v>
      </c>
      <c r="E347" s="127">
        <v>0.64</v>
      </c>
      <c r="F347" s="55">
        <v>0.14000000000000001</v>
      </c>
      <c r="G347" s="128">
        <v>0.17</v>
      </c>
      <c r="H347" s="124">
        <v>0.33</v>
      </c>
      <c r="I347" s="117">
        <v>0.26</v>
      </c>
      <c r="J347" s="117">
        <v>0.84</v>
      </c>
      <c r="K347" s="140"/>
    </row>
    <row r="348" spans="1:16" ht="15" customHeight="1" x14ac:dyDescent="0.25">
      <c r="A348" s="113">
        <v>44231</v>
      </c>
      <c r="B348" s="123">
        <v>0.57999999999999996</v>
      </c>
      <c r="C348" s="123">
        <v>0.77</v>
      </c>
      <c r="D348" s="123">
        <v>0.96</v>
      </c>
      <c r="E348" s="127">
        <v>0.64</v>
      </c>
      <c r="F348" s="55">
        <v>0.14000000000000001</v>
      </c>
      <c r="G348" s="128">
        <v>0.16</v>
      </c>
      <c r="H348" s="124">
        <v>0.33</v>
      </c>
      <c r="I348" s="117">
        <v>0.27</v>
      </c>
      <c r="J348" s="117">
        <v>0.9</v>
      </c>
      <c r="K348" s="140"/>
    </row>
    <row r="349" spans="1:16" ht="15" customHeight="1" x14ac:dyDescent="0.25">
      <c r="A349" s="113">
        <v>44232</v>
      </c>
      <c r="B349" s="123">
        <v>0.6</v>
      </c>
      <c r="C349" s="123">
        <v>0.78</v>
      </c>
      <c r="D349" s="123">
        <v>0.97</v>
      </c>
      <c r="E349" s="127">
        <v>0.66</v>
      </c>
      <c r="F349" s="117">
        <v>0.14000000000000001</v>
      </c>
      <c r="G349" s="128">
        <v>0.17</v>
      </c>
      <c r="H349" s="124">
        <v>0.35</v>
      </c>
      <c r="I349" s="117">
        <v>0.28000000000000003</v>
      </c>
      <c r="J349" s="117">
        <v>0.87</v>
      </c>
      <c r="K349" s="140"/>
    </row>
    <row r="350" spans="1:16" ht="15" customHeight="1" x14ac:dyDescent="0.25">
      <c r="A350" s="107">
        <v>44233</v>
      </c>
      <c r="B350" s="108">
        <v>0.56000000000000005</v>
      </c>
      <c r="C350" s="108">
        <v>0.74</v>
      </c>
      <c r="D350" s="108">
        <v>0.99</v>
      </c>
      <c r="E350" s="108">
        <v>0.6</v>
      </c>
      <c r="F350" s="23">
        <v>0.14000000000000001</v>
      </c>
      <c r="G350" s="108">
        <v>0.15</v>
      </c>
      <c r="H350" s="110">
        <v>0.35</v>
      </c>
      <c r="I350" s="23">
        <v>0.25</v>
      </c>
      <c r="J350" s="111">
        <v>1.21</v>
      </c>
      <c r="K350" s="140"/>
    </row>
    <row r="351" spans="1:16" ht="15" customHeight="1" x14ac:dyDescent="0.25">
      <c r="A351" s="107">
        <v>44234</v>
      </c>
      <c r="B351" s="108">
        <v>0.48</v>
      </c>
      <c r="C351" s="108">
        <v>0.65</v>
      </c>
      <c r="D351" s="108">
        <v>0.98</v>
      </c>
      <c r="E351" s="108">
        <v>0.52</v>
      </c>
      <c r="F351" s="23">
        <v>0.14000000000000001</v>
      </c>
      <c r="G351" s="108">
        <v>0.18</v>
      </c>
      <c r="H351" s="110">
        <v>0.39</v>
      </c>
      <c r="I351" s="23">
        <v>0.26</v>
      </c>
      <c r="J351" s="111">
        <v>0.6</v>
      </c>
      <c r="K351" s="140"/>
    </row>
    <row r="352" spans="1:16" ht="15" customHeight="1" x14ac:dyDescent="0.25">
      <c r="A352" s="113">
        <v>44235</v>
      </c>
      <c r="B352" s="123" t="s">
        <v>177</v>
      </c>
      <c r="C352" s="123" t="s">
        <v>178</v>
      </c>
      <c r="D352" s="123">
        <v>0.95</v>
      </c>
      <c r="E352" s="127" t="s">
        <v>179</v>
      </c>
      <c r="F352" s="55" t="s">
        <v>180</v>
      </c>
      <c r="G352" s="128">
        <v>0.17</v>
      </c>
      <c r="H352" s="124">
        <v>0.32</v>
      </c>
      <c r="I352" s="117">
        <v>0.25</v>
      </c>
      <c r="J352" s="117">
        <v>0.42</v>
      </c>
      <c r="K352" s="140"/>
    </row>
    <row r="353" spans="1:11" ht="15" customHeight="1" x14ac:dyDescent="0.25">
      <c r="A353" s="113">
        <v>44236</v>
      </c>
      <c r="B353" s="123" t="s">
        <v>181</v>
      </c>
      <c r="C353" s="123" t="s">
        <v>182</v>
      </c>
      <c r="D353" s="123">
        <v>0.93</v>
      </c>
      <c r="E353" s="127">
        <v>0.59</v>
      </c>
      <c r="F353" s="55" t="s">
        <v>180</v>
      </c>
      <c r="G353" s="128">
        <v>0.17</v>
      </c>
      <c r="H353" s="124">
        <v>0.31</v>
      </c>
      <c r="I353" s="117">
        <v>0.26</v>
      </c>
      <c r="J353" s="117">
        <v>0.37</v>
      </c>
      <c r="K353" s="140"/>
    </row>
    <row r="354" spans="1:11" ht="15" customHeight="1" x14ac:dyDescent="0.25">
      <c r="A354" s="113">
        <v>44237</v>
      </c>
      <c r="B354" s="123">
        <v>0.55000000000000004</v>
      </c>
      <c r="C354" s="123" t="s">
        <v>178</v>
      </c>
      <c r="D354" s="123">
        <v>0.95</v>
      </c>
      <c r="E354" s="127" t="s">
        <v>183</v>
      </c>
      <c r="F354" s="55" t="s">
        <v>180</v>
      </c>
      <c r="G354" s="128">
        <v>0.17</v>
      </c>
      <c r="H354" s="124">
        <v>0.33</v>
      </c>
      <c r="I354" s="117">
        <v>0.26</v>
      </c>
      <c r="J354" s="117">
        <v>0.54</v>
      </c>
      <c r="K354" s="140"/>
    </row>
    <row r="355" spans="1:11" ht="15" customHeight="1" x14ac:dyDescent="0.25">
      <c r="A355" s="113">
        <v>44238</v>
      </c>
      <c r="B355" s="123" t="s">
        <v>184</v>
      </c>
      <c r="C355" s="123" t="s">
        <v>185</v>
      </c>
      <c r="D355" s="123">
        <v>0.95</v>
      </c>
      <c r="E355" s="127" t="s">
        <v>186</v>
      </c>
      <c r="F355" s="55" t="s">
        <v>180</v>
      </c>
      <c r="G355" s="128">
        <v>0.17</v>
      </c>
      <c r="H355" s="124">
        <v>0.34</v>
      </c>
      <c r="I355" s="117">
        <v>0.27</v>
      </c>
      <c r="J355" s="117" t="s">
        <v>187</v>
      </c>
      <c r="K355" s="140"/>
    </row>
    <row r="356" spans="1:11" ht="15" customHeight="1" x14ac:dyDescent="0.25">
      <c r="A356" s="113">
        <v>44239</v>
      </c>
      <c r="B356" s="123">
        <v>0.61</v>
      </c>
      <c r="C356" s="123">
        <v>0.79</v>
      </c>
      <c r="D356" s="123">
        <v>0.96</v>
      </c>
      <c r="E356" s="127">
        <v>0.67</v>
      </c>
      <c r="F356" s="55" t="s">
        <v>188</v>
      </c>
      <c r="G356" s="128">
        <v>0.18</v>
      </c>
      <c r="H356" s="124">
        <v>0.34</v>
      </c>
      <c r="I356" s="117">
        <v>0.27</v>
      </c>
      <c r="J356" s="117">
        <v>0.41</v>
      </c>
      <c r="K356" s="140"/>
    </row>
    <row r="357" spans="1:11" ht="15" customHeight="1" x14ac:dyDescent="0.25">
      <c r="A357" s="107">
        <v>44240</v>
      </c>
      <c r="B357" s="108">
        <v>0.57999999999999996</v>
      </c>
      <c r="C357" s="108">
        <v>0.77</v>
      </c>
      <c r="D357" s="108">
        <v>1.01</v>
      </c>
      <c r="E357" s="108">
        <v>0.62</v>
      </c>
      <c r="F357" s="23" t="s">
        <v>188</v>
      </c>
      <c r="G357" s="108">
        <v>0.18</v>
      </c>
      <c r="H357" s="110">
        <v>0.39</v>
      </c>
      <c r="I357" s="23">
        <v>0.25</v>
      </c>
      <c r="J357" s="23">
        <v>0.6</v>
      </c>
      <c r="K357" s="140"/>
    </row>
    <row r="358" spans="1:11" ht="15" customHeight="1" x14ac:dyDescent="0.25">
      <c r="A358" s="107">
        <v>44241</v>
      </c>
      <c r="B358" s="108">
        <v>0.52</v>
      </c>
      <c r="C358" s="108">
        <v>0.68</v>
      </c>
      <c r="D358" s="108">
        <v>0.99</v>
      </c>
      <c r="E358" s="108">
        <v>0.55000000000000004</v>
      </c>
      <c r="F358" s="23" t="s">
        <v>188</v>
      </c>
      <c r="G358" s="108">
        <v>0.18</v>
      </c>
      <c r="H358" s="110">
        <v>0.39</v>
      </c>
      <c r="I358" s="23">
        <v>0.26</v>
      </c>
      <c r="J358" s="23">
        <v>0.61</v>
      </c>
      <c r="K358" s="140"/>
    </row>
    <row r="359" spans="1:11" ht="15" customHeight="1" x14ac:dyDescent="0.25">
      <c r="A359" s="113">
        <v>44242</v>
      </c>
      <c r="B359" s="123">
        <v>0.61</v>
      </c>
      <c r="C359" s="123">
        <v>0.83</v>
      </c>
      <c r="D359" s="123">
        <v>1</v>
      </c>
      <c r="E359" s="127">
        <v>0.68</v>
      </c>
      <c r="F359" s="55" t="s">
        <v>180</v>
      </c>
      <c r="G359" s="128">
        <v>0.18</v>
      </c>
      <c r="H359" s="124">
        <v>0.38</v>
      </c>
      <c r="I359" s="117">
        <v>0.28000000000000003</v>
      </c>
      <c r="J359" s="117">
        <v>0.9</v>
      </c>
      <c r="K359" s="140"/>
    </row>
    <row r="360" spans="1:11" ht="15" customHeight="1" x14ac:dyDescent="0.25">
      <c r="A360" s="113">
        <v>44243</v>
      </c>
      <c r="B360" s="123">
        <v>0.6</v>
      </c>
      <c r="C360" s="123">
        <v>0.82</v>
      </c>
      <c r="D360" s="123">
        <v>0.99</v>
      </c>
      <c r="E360" s="127">
        <v>0.67</v>
      </c>
      <c r="F360" s="141" t="s">
        <v>189</v>
      </c>
      <c r="G360" s="128">
        <v>0.18</v>
      </c>
      <c r="H360" s="124">
        <v>0.37</v>
      </c>
      <c r="I360" s="117">
        <v>0.28000000000000003</v>
      </c>
      <c r="J360" s="117">
        <v>0.59</v>
      </c>
      <c r="K360" s="140"/>
    </row>
    <row r="361" spans="1:11" ht="15" customHeight="1" x14ac:dyDescent="0.25">
      <c r="A361" s="113">
        <v>44244</v>
      </c>
      <c r="B361" s="123">
        <v>0.6</v>
      </c>
      <c r="C361" s="123">
        <v>0.82</v>
      </c>
      <c r="D361" s="123">
        <v>0.99</v>
      </c>
      <c r="E361" s="127">
        <v>0.67</v>
      </c>
      <c r="F361" s="141" t="s">
        <v>190</v>
      </c>
      <c r="G361" s="128">
        <v>0.18</v>
      </c>
      <c r="H361" s="124">
        <v>0.38</v>
      </c>
      <c r="I361" s="117">
        <v>0.26</v>
      </c>
      <c r="J361" s="117">
        <v>0.78</v>
      </c>
      <c r="K361" s="140"/>
    </row>
    <row r="362" spans="1:11" ht="15" customHeight="1" x14ac:dyDescent="0.25">
      <c r="A362" s="113">
        <v>44245</v>
      </c>
      <c r="B362" s="123">
        <v>0.6</v>
      </c>
      <c r="C362" s="123">
        <v>0.8</v>
      </c>
      <c r="D362" s="123">
        <v>0.99</v>
      </c>
      <c r="E362" s="127">
        <v>0.66</v>
      </c>
      <c r="F362" s="141" t="s">
        <v>190</v>
      </c>
      <c r="G362" s="128">
        <v>0.18</v>
      </c>
      <c r="H362" s="124">
        <v>0.39</v>
      </c>
      <c r="I362" s="117">
        <v>0.27</v>
      </c>
      <c r="J362" s="117">
        <v>0.91</v>
      </c>
      <c r="K362" s="140"/>
    </row>
    <row r="363" spans="1:11" ht="15" customHeight="1" x14ac:dyDescent="0.25">
      <c r="A363" s="113">
        <v>44246</v>
      </c>
      <c r="B363" s="123">
        <v>0.61</v>
      </c>
      <c r="C363" s="123">
        <v>0.78</v>
      </c>
      <c r="D363" s="123">
        <v>0.97</v>
      </c>
      <c r="E363" s="127">
        <v>0.66</v>
      </c>
      <c r="F363" s="141" t="s">
        <v>191</v>
      </c>
      <c r="G363" s="128">
        <v>0.18</v>
      </c>
      <c r="H363" s="124">
        <v>0.39</v>
      </c>
      <c r="I363" s="117">
        <v>0.27</v>
      </c>
      <c r="J363" s="117">
        <v>0.66</v>
      </c>
      <c r="K363" s="140"/>
    </row>
    <row r="364" spans="1:11" ht="15" customHeight="1" x14ac:dyDescent="0.25">
      <c r="A364" s="107">
        <v>44247</v>
      </c>
      <c r="B364" s="108">
        <v>0.59</v>
      </c>
      <c r="C364" s="108">
        <v>0.77</v>
      </c>
      <c r="D364" s="108">
        <v>1.01</v>
      </c>
      <c r="E364" s="108">
        <v>0.63</v>
      </c>
      <c r="F364" s="141" t="s">
        <v>192</v>
      </c>
      <c r="G364" s="108">
        <v>0.2</v>
      </c>
      <c r="H364" s="110">
        <v>0.39</v>
      </c>
      <c r="I364" s="23">
        <v>0.27</v>
      </c>
      <c r="J364" s="111" t="s">
        <v>162</v>
      </c>
      <c r="K364" s="140"/>
    </row>
    <row r="365" spans="1:11" ht="15" customHeight="1" x14ac:dyDescent="0.25">
      <c r="A365" s="107">
        <v>44248</v>
      </c>
      <c r="B365" s="108">
        <v>0.57999999999999996</v>
      </c>
      <c r="C365" s="108">
        <v>0.75</v>
      </c>
      <c r="D365" s="108">
        <v>1.03</v>
      </c>
      <c r="E365" s="108">
        <v>0.62</v>
      </c>
      <c r="F365" s="141" t="s">
        <v>192</v>
      </c>
      <c r="G365" s="108">
        <v>0.19</v>
      </c>
      <c r="H365" s="110">
        <v>0.38</v>
      </c>
      <c r="I365" s="23">
        <v>0.3</v>
      </c>
      <c r="J365" s="111" t="s">
        <v>162</v>
      </c>
      <c r="K365" s="140"/>
    </row>
    <row r="366" spans="1:11" ht="15" customHeight="1" x14ac:dyDescent="0.25">
      <c r="A366" s="142">
        <v>44249</v>
      </c>
      <c r="B366" s="143">
        <v>0.63</v>
      </c>
      <c r="C366" s="143">
        <v>0.86</v>
      </c>
      <c r="D366" s="143">
        <v>1.02</v>
      </c>
      <c r="E366" s="144">
        <v>0.7</v>
      </c>
      <c r="F366" s="145" t="s">
        <v>191</v>
      </c>
      <c r="G366" s="146">
        <v>0.19</v>
      </c>
      <c r="H366" s="147">
        <v>0.34</v>
      </c>
      <c r="I366" s="148">
        <v>0.3</v>
      </c>
      <c r="J366" s="148" t="s">
        <v>162</v>
      </c>
      <c r="K366" s="140"/>
    </row>
    <row r="367" spans="1:11" ht="15" customHeight="1" x14ac:dyDescent="0.25">
      <c r="A367" s="149"/>
      <c r="B367" s="150"/>
      <c r="C367" s="125"/>
      <c r="D367" s="125"/>
      <c r="E367" s="151"/>
      <c r="F367" s="119"/>
      <c r="G367" s="150"/>
      <c r="H367" s="151"/>
      <c r="I367" s="119"/>
      <c r="J367" s="119"/>
    </row>
    <row r="368" spans="1:11" x14ac:dyDescent="0.25">
      <c r="A368" s="152" t="s">
        <v>193</v>
      </c>
      <c r="J368" s="154"/>
    </row>
    <row r="369" spans="1:20" ht="66.599999999999994" customHeight="1" x14ac:dyDescent="0.25">
      <c r="A369" s="175" t="s">
        <v>194</v>
      </c>
      <c r="B369" s="175"/>
      <c r="C369" s="175"/>
      <c r="D369" s="175"/>
      <c r="E369" s="175"/>
      <c r="F369" s="175"/>
      <c r="G369" s="175"/>
      <c r="H369" s="175"/>
      <c r="I369" s="175"/>
      <c r="J369" s="175"/>
    </row>
    <row r="370" spans="1:20" x14ac:dyDescent="0.25">
      <c r="A370" s="155" t="s">
        <v>195</v>
      </c>
      <c r="J370" s="154"/>
      <c r="L370" s="52"/>
      <c r="M370" s="52"/>
      <c r="N370" s="95"/>
      <c r="O370" s="95"/>
      <c r="T370" s="95"/>
    </row>
    <row r="371" spans="1:20" x14ac:dyDescent="0.25">
      <c r="A371" s="155" t="s">
        <v>196</v>
      </c>
      <c r="J371" s="154"/>
    </row>
    <row r="372" spans="1:20" x14ac:dyDescent="0.25">
      <c r="A372" s="155" t="s">
        <v>197</v>
      </c>
      <c r="J372" s="154"/>
    </row>
    <row r="373" spans="1:20" ht="17.25" x14ac:dyDescent="0.25">
      <c r="A373" s="156" t="s">
        <v>198</v>
      </c>
      <c r="B373" s="156"/>
      <c r="C373" s="156"/>
      <c r="D373" s="156"/>
      <c r="E373" s="156"/>
      <c r="F373" s="156"/>
      <c r="G373" s="156"/>
      <c r="H373" s="156"/>
      <c r="I373" s="156"/>
      <c r="J373" s="154"/>
    </row>
    <row r="374" spans="1:20" x14ac:dyDescent="0.25">
      <c r="A374" s="157" t="s">
        <v>146</v>
      </c>
      <c r="B374" s="157"/>
      <c r="C374" s="157"/>
      <c r="D374" s="157"/>
      <c r="E374" s="157"/>
      <c r="F374" s="157"/>
      <c r="G374" s="157"/>
      <c r="H374" s="157"/>
      <c r="I374" s="157"/>
      <c r="J374" s="154"/>
    </row>
    <row r="375" spans="1:20" x14ac:dyDescent="0.25">
      <c r="A375" s="158"/>
      <c r="B375" s="159"/>
      <c r="C375" s="159"/>
      <c r="D375" s="159"/>
      <c r="E375" s="159"/>
      <c r="F375" s="159"/>
      <c r="G375" s="159"/>
      <c r="H375" s="159"/>
      <c r="I375" s="159"/>
      <c r="J375" s="160"/>
    </row>
    <row r="376" spans="1:20" ht="17.25" x14ac:dyDescent="0.25">
      <c r="A376" s="176" t="s">
        <v>199</v>
      </c>
      <c r="B376" s="176"/>
      <c r="C376" s="176"/>
      <c r="D376" s="176"/>
      <c r="E376" s="176"/>
      <c r="F376" s="176"/>
      <c r="G376" s="176"/>
      <c r="H376" s="176"/>
      <c r="I376" s="176"/>
      <c r="J376" s="176"/>
    </row>
    <row r="377" spans="1:20" x14ac:dyDescent="0.25">
      <c r="A377" s="156" t="s">
        <v>200</v>
      </c>
      <c r="B377" s="155"/>
      <c r="C377" s="155"/>
      <c r="D377" s="155"/>
      <c r="E377" s="155"/>
      <c r="F377" s="155"/>
      <c r="G377" s="155"/>
      <c r="H377" s="155"/>
      <c r="I377" s="155"/>
      <c r="J377" s="161"/>
    </row>
    <row r="378" spans="1:20" x14ac:dyDescent="0.25">
      <c r="A378" s="156" t="s">
        <v>201</v>
      </c>
      <c r="B378" s="155"/>
      <c r="C378" s="155"/>
      <c r="D378" s="155"/>
      <c r="E378" s="155"/>
      <c r="F378" s="155"/>
      <c r="G378" s="155"/>
      <c r="H378" s="155"/>
      <c r="I378" s="155"/>
      <c r="J378" s="161"/>
    </row>
    <row r="379" spans="1:20" x14ac:dyDescent="0.25">
      <c r="A379" s="156" t="s">
        <v>202</v>
      </c>
      <c r="B379" s="155"/>
      <c r="C379" s="155"/>
      <c r="D379" s="155"/>
      <c r="E379" s="155"/>
      <c r="F379" s="155"/>
      <c r="G379" s="155"/>
      <c r="H379" s="155"/>
      <c r="I379" s="155"/>
      <c r="J379" s="154"/>
    </row>
    <row r="380" spans="1:20" x14ac:dyDescent="0.25">
      <c r="A380" s="155" t="s">
        <v>203</v>
      </c>
      <c r="B380" s="155"/>
      <c r="C380" s="155"/>
      <c r="D380" s="155"/>
      <c r="E380" s="155"/>
      <c r="F380" s="155"/>
      <c r="G380" s="155"/>
      <c r="H380" s="155"/>
      <c r="I380" s="155"/>
      <c r="J380" s="154"/>
      <c r="K380" s="162"/>
    </row>
    <row r="381" spans="1:20" x14ac:dyDescent="0.25">
      <c r="A381" s="156" t="s">
        <v>204</v>
      </c>
      <c r="B381" s="155"/>
      <c r="C381" s="155"/>
      <c r="D381" s="155"/>
      <c r="E381" s="155"/>
      <c r="F381" s="155"/>
      <c r="G381" s="155"/>
      <c r="H381" s="155"/>
      <c r="I381" s="155"/>
      <c r="J381" s="163"/>
    </row>
    <row r="382" spans="1:20" x14ac:dyDescent="0.25">
      <c r="A382" s="156" t="s">
        <v>205</v>
      </c>
      <c r="B382" s="155"/>
      <c r="C382" s="155"/>
      <c r="D382" s="155"/>
      <c r="E382" s="155"/>
      <c r="F382" s="155"/>
      <c r="G382" s="155"/>
      <c r="H382" s="155"/>
      <c r="I382" s="155"/>
      <c r="J382" s="163"/>
    </row>
    <row r="383" spans="1:20" x14ac:dyDescent="0.25">
      <c r="A383" s="156" t="s">
        <v>206</v>
      </c>
      <c r="B383" s="155"/>
      <c r="C383" s="155"/>
      <c r="D383" s="155"/>
      <c r="E383" s="155"/>
      <c r="F383" s="155"/>
      <c r="G383" s="155"/>
      <c r="H383" s="155"/>
      <c r="I383" s="155"/>
      <c r="J383" s="163"/>
    </row>
    <row r="384" spans="1:20" x14ac:dyDescent="0.25">
      <c r="A384" s="156" t="s">
        <v>207</v>
      </c>
      <c r="B384" s="155"/>
      <c r="C384" s="155"/>
      <c r="D384" s="155"/>
      <c r="E384" s="155"/>
      <c r="F384" s="155"/>
      <c r="G384" s="155"/>
      <c r="H384" s="155"/>
      <c r="I384" s="155"/>
      <c r="J384" s="163"/>
    </row>
    <row r="385" spans="1:10" x14ac:dyDescent="0.25">
      <c r="A385" s="156" t="s">
        <v>208</v>
      </c>
      <c r="B385" s="155"/>
      <c r="C385" s="155"/>
      <c r="D385" s="155"/>
      <c r="E385" s="155"/>
      <c r="F385" s="155"/>
      <c r="G385" s="155"/>
      <c r="H385" s="155"/>
      <c r="I385" s="155"/>
      <c r="J385" s="163"/>
    </row>
    <row r="386" spans="1:10" x14ac:dyDescent="0.25">
      <c r="A386" s="156" t="s">
        <v>209</v>
      </c>
      <c r="B386" s="155"/>
      <c r="C386" s="155"/>
      <c r="D386" s="155"/>
      <c r="E386" s="155"/>
      <c r="F386" s="155"/>
      <c r="G386" s="155"/>
      <c r="H386" s="155"/>
      <c r="I386" s="155"/>
      <c r="J386" s="163"/>
    </row>
    <row r="387" spans="1:10" x14ac:dyDescent="0.25">
      <c r="A387" s="156" t="s">
        <v>210</v>
      </c>
      <c r="B387" s="155"/>
      <c r="C387" s="155"/>
      <c r="D387" s="155"/>
      <c r="E387" s="155"/>
      <c r="F387" s="155"/>
      <c r="G387" s="155"/>
      <c r="H387" s="155"/>
      <c r="I387" s="155"/>
      <c r="J387" s="163"/>
    </row>
    <row r="388" spans="1:10" x14ac:dyDescent="0.25">
      <c r="A388" s="156" t="s">
        <v>211</v>
      </c>
      <c r="B388" s="155"/>
      <c r="C388" s="155"/>
      <c r="D388" s="155"/>
      <c r="E388" s="155"/>
      <c r="F388" s="155"/>
      <c r="G388" s="155"/>
      <c r="H388" s="155"/>
      <c r="I388" s="155"/>
      <c r="J388" s="163"/>
    </row>
    <row r="389" spans="1:10" ht="17.25" x14ac:dyDescent="0.25">
      <c r="A389" s="156" t="s">
        <v>212</v>
      </c>
      <c r="B389" s="155"/>
      <c r="C389" s="155"/>
      <c r="D389" s="155"/>
      <c r="E389" s="155"/>
      <c r="F389" s="155"/>
      <c r="G389" s="155"/>
      <c r="H389" s="155"/>
      <c r="I389" s="155"/>
      <c r="J389" s="163"/>
    </row>
    <row r="390" spans="1:10" x14ac:dyDescent="0.25">
      <c r="A390" s="164" t="s">
        <v>213</v>
      </c>
      <c r="B390" s="164"/>
      <c r="C390" s="164"/>
      <c r="D390" s="164"/>
      <c r="E390" s="164"/>
      <c r="F390" s="164"/>
      <c r="G390" s="164"/>
      <c r="H390" s="164"/>
      <c r="I390" s="164"/>
      <c r="J390" s="163"/>
    </row>
    <row r="391" spans="1:10" x14ac:dyDescent="0.25">
      <c r="A391" s="156" t="s">
        <v>214</v>
      </c>
      <c r="B391" s="164"/>
      <c r="C391" s="164"/>
      <c r="D391" s="164"/>
      <c r="E391" s="164"/>
      <c r="F391" s="164"/>
      <c r="G391" s="164"/>
      <c r="H391" s="164"/>
      <c r="I391" s="164"/>
      <c r="J391" s="163"/>
    </row>
    <row r="392" spans="1:10" x14ac:dyDescent="0.25">
      <c r="A392" s="156" t="s">
        <v>215</v>
      </c>
      <c r="B392" s="164"/>
      <c r="C392" s="164"/>
      <c r="D392" s="164"/>
      <c r="E392" s="164"/>
      <c r="F392" s="164"/>
      <c r="G392" s="164"/>
      <c r="H392" s="164"/>
      <c r="I392" s="164"/>
      <c r="J392" s="163"/>
    </row>
    <row r="393" spans="1:10" ht="17.25" x14ac:dyDescent="0.25">
      <c r="A393" s="156" t="s">
        <v>216</v>
      </c>
      <c r="B393" s="155"/>
      <c r="C393" s="155"/>
      <c r="D393" s="155"/>
      <c r="E393" s="155"/>
      <c r="F393" s="155"/>
      <c r="G393" s="155"/>
      <c r="H393" s="155"/>
      <c r="I393" s="155"/>
      <c r="J393" s="163"/>
    </row>
    <row r="394" spans="1:10" x14ac:dyDescent="0.25">
      <c r="A394" s="156" t="s">
        <v>217</v>
      </c>
      <c r="B394" s="155"/>
      <c r="C394" s="155"/>
      <c r="D394" s="155"/>
      <c r="E394" s="155"/>
      <c r="F394" s="155"/>
      <c r="G394" s="155"/>
      <c r="H394" s="155"/>
      <c r="I394" s="155"/>
      <c r="J394" s="163"/>
    </row>
    <row r="395" spans="1:10" x14ac:dyDescent="0.25">
      <c r="A395" s="156" t="s">
        <v>218</v>
      </c>
      <c r="B395" s="155"/>
      <c r="C395" s="155"/>
      <c r="D395" s="155"/>
      <c r="E395" s="155"/>
      <c r="F395" s="155"/>
      <c r="G395" s="155"/>
      <c r="H395" s="155"/>
      <c r="I395" s="155"/>
      <c r="J395" s="163"/>
    </row>
    <row r="396" spans="1:10" x14ac:dyDescent="0.25">
      <c r="A396" s="156" t="s">
        <v>219</v>
      </c>
      <c r="B396" s="155"/>
      <c r="C396" s="155"/>
      <c r="D396" s="155"/>
      <c r="E396" s="155"/>
      <c r="F396" s="155"/>
      <c r="G396" s="155"/>
      <c r="H396" s="155"/>
      <c r="I396" s="155"/>
      <c r="J396" s="163"/>
    </row>
    <row r="397" spans="1:10" x14ac:dyDescent="0.25">
      <c r="A397" s="156" t="s">
        <v>220</v>
      </c>
      <c r="B397" s="155"/>
      <c r="C397" s="155"/>
      <c r="D397" s="155"/>
      <c r="E397" s="155"/>
      <c r="F397" s="155"/>
      <c r="G397" s="155"/>
      <c r="H397" s="155"/>
      <c r="I397" s="155"/>
      <c r="J397" s="163"/>
    </row>
    <row r="398" spans="1:10" x14ac:dyDescent="0.25">
      <c r="A398" s="156" t="s">
        <v>221</v>
      </c>
      <c r="B398" s="155"/>
      <c r="C398" s="155"/>
      <c r="D398" s="155"/>
      <c r="E398" s="155"/>
      <c r="F398" s="155"/>
      <c r="G398" s="155"/>
      <c r="H398" s="155"/>
      <c r="I398" s="155"/>
      <c r="J398" s="163"/>
    </row>
    <row r="399" spans="1:10" x14ac:dyDescent="0.25">
      <c r="A399" s="156" t="s">
        <v>222</v>
      </c>
      <c r="B399" s="155"/>
      <c r="C399" s="155"/>
      <c r="D399" s="155"/>
      <c r="E399" s="155"/>
      <c r="F399" s="155"/>
      <c r="G399" s="155"/>
      <c r="H399" s="155"/>
      <c r="I399" s="155"/>
      <c r="J399" s="163"/>
    </row>
    <row r="400" spans="1:10" x14ac:dyDescent="0.25">
      <c r="A400" s="156" t="s">
        <v>223</v>
      </c>
      <c r="B400" s="155"/>
      <c r="C400" s="155"/>
      <c r="D400" s="155"/>
      <c r="E400" s="155"/>
      <c r="F400" s="155"/>
      <c r="G400" s="155"/>
      <c r="H400" s="155"/>
      <c r="I400" s="155"/>
      <c r="J400" s="163"/>
    </row>
    <row r="401" spans="1:10" x14ac:dyDescent="0.25">
      <c r="A401" s="153" t="s">
        <v>224</v>
      </c>
      <c r="H401" s="155"/>
      <c r="I401" s="155"/>
      <c r="J401" s="163"/>
    </row>
    <row r="402" spans="1:10" x14ac:dyDescent="0.25">
      <c r="H402" s="155"/>
      <c r="I402" s="155"/>
      <c r="J402" s="163"/>
    </row>
    <row r="403" spans="1:10" x14ac:dyDescent="0.25">
      <c r="A403" s="177" t="s">
        <v>225</v>
      </c>
      <c r="B403" s="177"/>
      <c r="C403" s="177"/>
      <c r="D403" s="177" t="s">
        <v>226</v>
      </c>
      <c r="E403" s="177"/>
      <c r="F403" s="165" t="s">
        <v>227</v>
      </c>
      <c r="I403" s="166"/>
      <c r="J403" s="163"/>
    </row>
    <row r="404" spans="1:10" x14ac:dyDescent="0.25">
      <c r="A404" s="172" t="s">
        <v>228</v>
      </c>
      <c r="B404" s="172"/>
      <c r="C404" s="172"/>
      <c r="D404" s="173" t="s">
        <v>229</v>
      </c>
      <c r="E404" s="173"/>
      <c r="F404" s="155" t="s">
        <v>230</v>
      </c>
      <c r="G404" s="167" t="s">
        <v>231</v>
      </c>
      <c r="I404" s="168" t="s">
        <v>232</v>
      </c>
      <c r="J404" s="163"/>
    </row>
    <row r="405" spans="1:10" x14ac:dyDescent="0.25">
      <c r="A405" s="172" t="s">
        <v>233</v>
      </c>
      <c r="B405" s="172"/>
      <c r="C405" s="172"/>
      <c r="D405" s="173" t="s">
        <v>234</v>
      </c>
      <c r="E405" s="173"/>
      <c r="F405" s="155" t="s">
        <v>235</v>
      </c>
      <c r="G405" s="167" t="s">
        <v>236</v>
      </c>
      <c r="I405" s="168" t="s">
        <v>237</v>
      </c>
      <c r="J405" s="163"/>
    </row>
    <row r="406" spans="1:10" x14ac:dyDescent="0.25">
      <c r="A406" s="172" t="s">
        <v>238</v>
      </c>
      <c r="B406" s="172"/>
      <c r="C406" s="172"/>
      <c r="D406" s="173" t="s">
        <v>239</v>
      </c>
      <c r="E406" s="173"/>
      <c r="F406" s="155"/>
      <c r="J406" s="163"/>
    </row>
    <row r="407" spans="1:10" x14ac:dyDescent="0.25">
      <c r="A407" s="172" t="s">
        <v>240</v>
      </c>
      <c r="B407" s="172"/>
      <c r="C407" s="172"/>
      <c r="D407" s="173" t="s">
        <v>241</v>
      </c>
      <c r="E407" s="173"/>
      <c r="F407" s="155" t="s">
        <v>242</v>
      </c>
      <c r="J407" s="163"/>
    </row>
    <row r="408" spans="1:10" x14ac:dyDescent="0.25">
      <c r="A408" s="155" t="s">
        <v>243</v>
      </c>
      <c r="B408" s="155"/>
      <c r="C408" s="155"/>
      <c r="D408" s="157" t="s">
        <v>244</v>
      </c>
      <c r="E408" s="157"/>
      <c r="F408" s="155" t="s">
        <v>242</v>
      </c>
      <c r="J408" s="163"/>
    </row>
    <row r="409" spans="1:10" x14ac:dyDescent="0.25">
      <c r="A409" s="172" t="s">
        <v>245</v>
      </c>
      <c r="B409" s="172"/>
      <c r="C409" s="172"/>
      <c r="D409" s="173" t="s">
        <v>246</v>
      </c>
      <c r="E409" s="173"/>
      <c r="F409" s="155" t="s">
        <v>247</v>
      </c>
      <c r="J409" s="163"/>
    </row>
    <row r="410" spans="1:10" x14ac:dyDescent="0.25">
      <c r="A410" s="172" t="s">
        <v>248</v>
      </c>
      <c r="B410" s="172"/>
      <c r="C410" s="172"/>
      <c r="D410" s="174"/>
      <c r="E410" s="174"/>
      <c r="F410" s="155" t="s">
        <v>249</v>
      </c>
      <c r="J410" s="163"/>
    </row>
  </sheetData>
  <mergeCells count="16">
    <mergeCell ref="A369:J369"/>
    <mergeCell ref="A376:J376"/>
    <mergeCell ref="A403:C403"/>
    <mergeCell ref="D403:E403"/>
    <mergeCell ref="A404:C404"/>
    <mergeCell ref="D404:E404"/>
    <mergeCell ref="A409:C409"/>
    <mergeCell ref="D409:E409"/>
    <mergeCell ref="A410:C410"/>
    <mergeCell ref="D410:E410"/>
    <mergeCell ref="A405:C405"/>
    <mergeCell ref="D405:E405"/>
    <mergeCell ref="A406:C406"/>
    <mergeCell ref="D406:E406"/>
    <mergeCell ref="A407:C407"/>
    <mergeCell ref="D407:E407"/>
  </mergeCells>
  <hyperlinks>
    <hyperlink ref="A2" r:id="rId1" xr:uid="{5D1186C9-CB5C-4635-9BE8-14F1BCA65AE5}"/>
    <hyperlink ref="A374" r:id="rId2" xr:uid="{882D437A-9B8D-485E-A479-56F45D9BC489}"/>
    <hyperlink ref="A390" r:id="rId3" xr:uid="{410F7424-C88F-4B8E-9E8C-DD045EA2413E}"/>
    <hyperlink ref="D404" r:id="rId4" xr:uid="{FAB863FF-432A-4096-8944-2D53062BC4DA}"/>
    <hyperlink ref="D405" r:id="rId5" xr:uid="{39707A0C-6E76-4307-AEE4-88D3BE4EE696}"/>
    <hyperlink ref="D406" r:id="rId6" xr:uid="{2B063ADA-19F6-410F-ACEE-56012C3730ED}"/>
    <hyperlink ref="D407" r:id="rId7" xr:uid="{63FF6975-F80D-4984-A5BB-14F7D845D4D5}"/>
    <hyperlink ref="D409" r:id="rId8" xr:uid="{80A3D1CF-772B-45FC-B8DC-BB75F91BED7C}"/>
  </hyperlinks>
  <printOptions horizontalCentered="1"/>
  <pageMargins left="0" right="0" top="0.39370078740157505" bottom="0.39370078740157505" header="0" footer="0"/>
  <pageSetup paperSize="0" scale="82" fitToWidth="0" fitToHeight="0" pageOrder="overThenDown" orientation="portrait" horizontalDpi="0" verticalDpi="0" copies="0"/>
  <headerFooter>
    <oddHeader>&amp;C&amp;A</oddHeader>
    <oddFooter>&amp;CPage &amp;P</oddFooter>
  </headerFooter>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252D23D787B14C8C6353C29A9C7026" ma:contentTypeVersion="11" ma:contentTypeDescription="Create a new document." ma:contentTypeScope="" ma:versionID="dc3ff04c7c1a5fe2b1eccda6b098320b">
  <xsd:schema xmlns:xsd="http://www.w3.org/2001/XMLSchema" xmlns:xs="http://www.w3.org/2001/XMLSchema" xmlns:p="http://schemas.microsoft.com/office/2006/metadata/properties" xmlns:ns2="a318bf16-850d-46a1-b7bf-c51940493954" xmlns:ns3="0a0cdd55-7043-4001-ab48-7789a980510f" targetNamespace="http://schemas.microsoft.com/office/2006/metadata/properties" ma:root="true" ma:fieldsID="c0e3eb0bbdb0ba4609eb2aaf5ea4c9d9" ns2:_="" ns3:_="">
    <xsd:import namespace="a318bf16-850d-46a1-b7bf-c51940493954"/>
    <xsd:import namespace="0a0cdd55-7043-4001-ab48-7789a98051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8bf16-850d-46a1-b7bf-c5194049395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0cdd55-7043-4001-ab48-7789a980510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9EB1B-5DAA-4DA1-80F2-DC46DBEA8D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67D7C9-883B-4DA2-9B3E-D931308E3A72}">
  <ds:schemaRefs>
    <ds:schemaRef ds:uri="http://schemas.microsoft.com/sharepoint/v3/contenttype/forms"/>
  </ds:schemaRefs>
</ds:datastoreItem>
</file>

<file path=customXml/itemProps3.xml><?xml version="1.0" encoding="utf-8"?>
<ds:datastoreItem xmlns:ds="http://schemas.openxmlformats.org/officeDocument/2006/customXml" ds:itemID="{725AD3B0-48CD-4A86-BCC7-DDE4B7CCC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8bf16-850d-46a1-b7bf-c51940493954"/>
    <ds:schemaRef ds:uri="0a0cdd55-7043-4001-ab48-7789a9805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11</vt:i4>
      </vt:variant>
      <vt:variant>
        <vt:lpstr>Named Ranges</vt:lpstr>
      </vt:variant>
      <vt:variant>
        <vt:i4>2</vt:i4>
      </vt:variant>
    </vt:vector>
  </HeadingPairs>
  <TitlesOfParts>
    <vt:vector size="18" baseType="lpstr">
      <vt:lpstr>CasualtiesTables</vt:lpstr>
      <vt:lpstr>Analysis</vt:lpstr>
      <vt:lpstr>Casualties</vt:lpstr>
      <vt:lpstr>CasualtiesByPoliceForce</vt:lpstr>
      <vt:lpstr>Transport_use_(GB)</vt:lpstr>
      <vt:lpstr>PF Comparison Chart</vt:lpstr>
      <vt:lpstr>CasualtySummary</vt:lpstr>
      <vt:lpstr>CasualtyClassAndVehicle</vt:lpstr>
      <vt:lpstr>CasualtybyAge</vt:lpstr>
      <vt:lpstr>CasualtySexPedestrianLocation</vt:lpstr>
      <vt:lpstr>CasualtyPedestrianConflict</vt:lpstr>
      <vt:lpstr>CasualtyDay</vt:lpstr>
      <vt:lpstr>CasualtyTimeofDay</vt:lpstr>
      <vt:lpstr>CasualtyRoadClass</vt:lpstr>
      <vt:lpstr>CasualtySpeedLimit</vt:lpstr>
      <vt:lpstr>CasualtyCRASH</vt:lpstr>
      <vt:lpstr>'Transport_use_(GB)'!Print_Area</vt:lpstr>
      <vt:lpstr>'Transport_use_(GB)'!Print_Titles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Owen</cp:lastModifiedBy>
  <cp:revision/>
  <dcterms:created xsi:type="dcterms:W3CDTF">2021-02-24T15:07:59Z</dcterms:created>
  <dcterms:modified xsi:type="dcterms:W3CDTF">2021-03-05T08:30:06Z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0x010100B9252D23D787B14C8C6353C29A9C7026</vt:lpwstr>
  </property>
</Properties>
</file>